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IS" sheetId="1" r:id="rId1"/>
    <sheet name="BS" sheetId="2" r:id="rId2"/>
    <sheet name="Notes" sheetId="3" r:id="rId3"/>
    <sheet name="SE" sheetId="4" r:id="rId4"/>
    <sheet name="CF" sheetId="5" r:id="rId5"/>
  </sheets>
  <externalReferences>
    <externalReference r:id="rId8"/>
    <externalReference r:id="rId9"/>
    <externalReference r:id="rId10"/>
    <externalReference r:id="rId11"/>
  </externalReferences>
  <definedNames>
    <definedName name="a">'[4]#REF'!$B$6:$B$428</definedName>
    <definedName name="ap06_02_1">'[4]#REF'!$K$7:$P$3408</definedName>
    <definedName name="AP06_02_1_Source">#REF!</definedName>
    <definedName name="Code">'[3]Code'!$A:$D</definedName>
    <definedName name="codes">'[4]Code'!$A:$D</definedName>
    <definedName name="Customer">'[3]Customer'!$A:$K</definedName>
    <definedName name="customers">'[4]Customer'!$A:$K</definedName>
    <definedName name="Detail_00">#REF!</definedName>
    <definedName name="Detail_01">#REF!</definedName>
    <definedName name="Detail_01_C">#REF!</definedName>
    <definedName name="Invoice">'[3]SO'!$AG:$AN</definedName>
    <definedName name="invoices">'[4]SO'!$AG:$AN</definedName>
    <definedName name="j79\">#REF!</definedName>
    <definedName name="OCA">#REF!</definedName>
    <definedName name="OLE_LINK3" localSheetId="1">'BS'!$A$61</definedName>
    <definedName name="po11">'[2]F'!#REF!</definedName>
    <definedName name="po88">#REF!</definedName>
    <definedName name="_xlnm.Print_Area" localSheetId="1">'BS'!$A$1:$D$53</definedName>
    <definedName name="_xlnm.Print_Area" localSheetId="4">'CF'!$A$1:$E$34</definedName>
    <definedName name="_xlnm.Print_Area" localSheetId="3">'SE'!$A$1:$G$26</definedName>
    <definedName name="_xlnm.Print_Titles" localSheetId="2">'Notes'!$1:$8</definedName>
    <definedName name="sumary_01">'[4]#REF'!$B$6:$B$285</definedName>
    <definedName name="Summary_00">#REF!</definedName>
    <definedName name="Summary_01">#REF!</definedName>
    <definedName name="Summary_01_03_Source">#REF!</definedName>
    <definedName name="Summary_01_C">#REF!</definedName>
    <definedName name="Summary02_Summary">#REF!</definedName>
    <definedName name="Top30_01_02_Summary">#REF!</definedName>
    <definedName name="u">'[2]PJT (FA)'!#REF!</definedName>
  </definedNames>
  <calcPr fullCalcOnLoad="1"/>
</workbook>
</file>

<file path=xl/sharedStrings.xml><?xml version="1.0" encoding="utf-8"?>
<sst xmlns="http://schemas.openxmlformats.org/spreadsheetml/2006/main" count="349" uniqueCount="195">
  <si>
    <t>Condensed consolidated income statement (unaudited)</t>
  </si>
  <si>
    <t xml:space="preserve">Individual quarter </t>
  </si>
  <si>
    <t xml:space="preserve">Cumulative quarter </t>
  </si>
  <si>
    <t xml:space="preserve">As at </t>
  </si>
  <si>
    <t>3 months</t>
  </si>
  <si>
    <t>9 months</t>
  </si>
  <si>
    <t>31 December</t>
  </si>
  <si>
    <t>ended 31 March</t>
  </si>
  <si>
    <t>2004</t>
  </si>
  <si>
    <t>2005</t>
  </si>
  <si>
    <t>RM '000</t>
  </si>
  <si>
    <t>Revenue</t>
  </si>
  <si>
    <t>n/a</t>
  </si>
  <si>
    <t>Other operating income</t>
  </si>
  <si>
    <t>Operating expenses</t>
  </si>
  <si>
    <t>Profit from operations</t>
  </si>
  <si>
    <t>-</t>
  </si>
  <si>
    <t>Depreciation &amp; Amortisation</t>
  </si>
  <si>
    <t>Finance costs</t>
  </si>
  <si>
    <t>Profit before taxation</t>
  </si>
  <si>
    <t>Taxation</t>
  </si>
  <si>
    <t>Profit after tax before minority interest</t>
  </si>
  <si>
    <t>Minority interest</t>
  </si>
  <si>
    <t>Net profit for the period</t>
  </si>
  <si>
    <t>Earnings per share (sen)</t>
  </si>
  <si>
    <t xml:space="preserve">- Basic </t>
  </si>
  <si>
    <t>- Diluted</t>
  </si>
  <si>
    <t>(The Company was listed on 15 April 2005, hence, no comparative figures are available.  The Condensed Consolidated Income Statement should be read in conjunction with the notes to the interim financial report.)</t>
  </si>
  <si>
    <t>Condensed consolidated balance sheet (unaudited)</t>
  </si>
  <si>
    <t>for the third financial quarter ended 31 March 2005</t>
  </si>
  <si>
    <t>As at current</t>
  </si>
  <si>
    <t>As at preceding</t>
  </si>
  <si>
    <t>quarter</t>
  </si>
  <si>
    <t>financial year</t>
  </si>
  <si>
    <t>ended 31/03/05</t>
  </si>
  <si>
    <t>ended 30/06/04</t>
  </si>
  <si>
    <t>Non-current assets</t>
  </si>
  <si>
    <t>Property, plant and equipment</t>
  </si>
  <si>
    <t>Intangible assets</t>
  </si>
  <si>
    <t>Current assets</t>
  </si>
  <si>
    <t>Inventories</t>
  </si>
  <si>
    <t>Trade debtors</t>
  </si>
  <si>
    <t>Other debtors, deposits and prepayments</t>
  </si>
  <si>
    <t>Amount owing by holding company</t>
  </si>
  <si>
    <t>Income tax recoverable</t>
  </si>
  <si>
    <t xml:space="preserve">Cash and bank balances </t>
  </si>
  <si>
    <t>Current liabilities</t>
  </si>
  <si>
    <t>Trade creditors</t>
  </si>
  <si>
    <t>Other creditors and accruals</t>
  </si>
  <si>
    <t>Amount owing to fellow subsidiary company</t>
  </si>
  <si>
    <t>Hire-purchase creditors</t>
  </si>
  <si>
    <t>Term loans</t>
  </si>
  <si>
    <t>Short term borrowings</t>
  </si>
  <si>
    <t xml:space="preserve">Bank overdrafts </t>
  </si>
  <si>
    <t>Net current liabilities</t>
  </si>
  <si>
    <t>Non-current liabilities</t>
  </si>
  <si>
    <t>Deferred tax liabilities</t>
  </si>
  <si>
    <t>Financed by:</t>
  </si>
  <si>
    <t>Capital and reserves</t>
  </si>
  <si>
    <t>Share capital</t>
  </si>
  <si>
    <t>Share premiun</t>
  </si>
  <si>
    <t>Retained earnings</t>
  </si>
  <si>
    <t>Net tangible assets per share (sen)</t>
  </si>
  <si>
    <t>(The Company was listed on 15 April 2005, hence, no comparative figures are available.  The Condensed Consolidated Balance Sheet should be read in conjunction with the notes to the interim financial report.)</t>
  </si>
  <si>
    <t xml:space="preserve">Notes to the interim financial report </t>
  </si>
  <si>
    <t>Basis of preparation</t>
  </si>
  <si>
    <t>The interim financial report is unaudited and has been prepared in accordance with MASB 26, Interim Financial Reporting and the Appendix 7A of the Listing Requirement of Bursa Malaysia Securities Berhad for the MESDAQ Market.</t>
  </si>
  <si>
    <t>The interim financial report should be read in conjunction with the proforma financial statements for the financial period ended 31 October 2004.</t>
  </si>
  <si>
    <t>The accounting policies and methods of computation adopted are consistent with those adopted in the most recent proforma financial statements for the period ended 31 October 2004 and with the annual financial statements for the year ended 30 June 2004.</t>
  </si>
  <si>
    <t xml:space="preserve">Audit report of preceding annual financial statements  </t>
  </si>
  <si>
    <t xml:space="preserve">The audit report of the preceding annual financial statements was not subject to any qualification. </t>
  </si>
  <si>
    <t xml:space="preserve">Seasonal or cyclical factors </t>
  </si>
  <si>
    <t>The business operations of the Group were not materially affected by any seasonal or cyclical factors.</t>
  </si>
  <si>
    <t xml:space="preserve">Unusual items </t>
  </si>
  <si>
    <t xml:space="preserve">There were no items affecting assets, liabilities, equity, net income or cash flows that are unusual because of their nature, size or incidence.  </t>
  </si>
  <si>
    <t xml:space="preserve">Changes in estimates </t>
  </si>
  <si>
    <t xml:space="preserve">There were no changes in estimates that have had a material effect in the current quarter.  </t>
  </si>
  <si>
    <t xml:space="preserve">Debt and equity securities  </t>
  </si>
  <si>
    <t xml:space="preserve">There were no issuance and repayment of debt and equity securities, share buy-backs, share cancellations, shares held as treasury shares and resale of treasury shares for the current quarter and financial year to date.  </t>
  </si>
  <si>
    <t xml:space="preserve">Dividend paid  </t>
  </si>
  <si>
    <t>No dividend was recommended and paid in the current interim financial period.</t>
  </si>
  <si>
    <t xml:space="preserve">Segment information  </t>
  </si>
  <si>
    <t>The Group’s primary reporting format is based on business segment, which is operating in the phytonutrients oleochemicals industries.</t>
  </si>
  <si>
    <t>Individual quarter</t>
  </si>
  <si>
    <t>Cumulative quarter</t>
  </si>
  <si>
    <t xml:space="preserve">RM '000 </t>
  </si>
  <si>
    <t>Phytonutrients</t>
  </si>
  <si>
    <t>Oleochemicals</t>
  </si>
  <si>
    <t xml:space="preserve">Property, plant and equipment </t>
  </si>
  <si>
    <t xml:space="preserve">No valuation of property, plant and equipment has been carried out by the Group during the period. </t>
  </si>
  <si>
    <t xml:space="preserve">Materials subsequent events  </t>
  </si>
  <si>
    <t>There were no material subsequent events since 31 March 2005 until the date of this report except for :-</t>
  </si>
  <si>
    <t>(i) the public issue of Carotech shares, and</t>
  </si>
  <si>
    <t>(ii)  the listing of Carotech on 15 April 2005.</t>
  </si>
  <si>
    <t xml:space="preserve">Changes in the composition of the group  </t>
  </si>
  <si>
    <t>There have been no change in the group composition during the quarter under review.</t>
  </si>
  <si>
    <t xml:space="preserve">Contingent liabilities or assets  </t>
  </si>
  <si>
    <t>There were no material contingent liabilities as at the date of this report.</t>
  </si>
  <si>
    <t xml:space="preserve">Significant related parties transactions </t>
  </si>
  <si>
    <t>The group has the following significant transactions with its holding company based on terms agreed between the parties:-</t>
  </si>
  <si>
    <t>Sales of goods</t>
  </si>
  <si>
    <t>Rental expenses</t>
  </si>
  <si>
    <t>Reallocation of common costs</t>
  </si>
  <si>
    <t>na/</t>
  </si>
  <si>
    <t>Interest income</t>
  </si>
  <si>
    <t>Purchase of freehold land and buildings</t>
  </si>
  <si>
    <t xml:space="preserve">Capital commitments  </t>
  </si>
  <si>
    <t>Capital commitments as at 31 March 2005 amounted to RM192,566.</t>
  </si>
  <si>
    <t xml:space="preserve">Review of performance  </t>
  </si>
  <si>
    <t>Quarter ended</t>
  </si>
  <si>
    <t>Turnover</t>
  </si>
  <si>
    <t>The Group's business operations for the current reporting quarter has improved as compared to the previous quarter.</t>
  </si>
  <si>
    <t xml:space="preserve">Prospects  </t>
  </si>
  <si>
    <t>The new expansion plant has been successfully commissioned and is running optimally, barring unforeseen circumstances; the Group expects improvements in its performance during the forthcoming quarters</t>
  </si>
  <si>
    <t xml:space="preserve">Profit forecast and profit guarantee  </t>
  </si>
  <si>
    <t>As at the date of this report, there are no profit guarantee and the profit forecast is detailed in the prospectus dated 30 March 2005.</t>
  </si>
  <si>
    <t xml:space="preserve">Taxation </t>
  </si>
  <si>
    <t>Income taxation</t>
  </si>
  <si>
    <t>Deferred taxation</t>
  </si>
  <si>
    <t>The effective tax rate of the Company is lower than the statutory rate applicable mainly due to the incentive granted under the Promotion of Investment Act, 1986 for High Technology Companies.</t>
  </si>
  <si>
    <t xml:space="preserve">Profit/(Loss) on sale of unquoted investments and/or properties  </t>
  </si>
  <si>
    <t xml:space="preserve">There was no disposal of unquoted investments and/or properties for the current quarter and financial year to date.  </t>
  </si>
  <si>
    <t xml:space="preserve">Particulars on quoted securities  </t>
  </si>
  <si>
    <t xml:space="preserve">(other than securities in existing subsidiaries and associated companies)  </t>
  </si>
  <si>
    <t xml:space="preserve">There was no purchase or disposal of quoted securities for the current quarter and financial year to date.  </t>
  </si>
  <si>
    <t>a) Status of corporate proposal</t>
  </si>
  <si>
    <t>The Company had, on 6 April 2005, issued 76,690,000 new ordinary shares of RM0.10 each at an issue price of RM0.40 per ordinary share pursuant to the Initial Public Offer exercise, as detailed in the Prospectus issued on 30 March 2005.</t>
  </si>
  <si>
    <t>The entire issued and fully paid-up shares of the Company comprising 285,090,000 ordinary shares of RM0.10 each was listed and quoted on the MESDAQ Market of Bursa Malaysia Securities Berhad (Formerly known as Malaysia Securities Exchange Berhad).</t>
  </si>
  <si>
    <t>b) Utilisation of proceeds</t>
  </si>
  <si>
    <t>The Proceeds was received subsequent to the quarter ended 31 March 2005.</t>
  </si>
  <si>
    <t xml:space="preserve">Borrowings and debt securities  </t>
  </si>
  <si>
    <t>Detailed of Group’s bank borrowings as at 31 March 2005 are as follows :-</t>
  </si>
  <si>
    <t>Current</t>
  </si>
  <si>
    <t>Non-current</t>
  </si>
  <si>
    <t>Total</t>
  </si>
  <si>
    <t>RM'000</t>
  </si>
  <si>
    <t>Secured</t>
  </si>
  <si>
    <t>- Hire purchase creditors</t>
  </si>
  <si>
    <t>- Term loans</t>
  </si>
  <si>
    <t>- Bankers acceptances</t>
  </si>
  <si>
    <t>- Bank overdraft</t>
  </si>
  <si>
    <t>Unsecured</t>
  </si>
  <si>
    <t>Total borrowings</t>
  </si>
  <si>
    <t>All the borrowings are denominated in Ringgit Malaysia (RM).</t>
  </si>
  <si>
    <t xml:space="preserve">Off balance sheet financial instruments  </t>
  </si>
  <si>
    <t>There were no financial instruments with off balance sheet risk as at the date of this report.</t>
  </si>
  <si>
    <t xml:space="preserve">Material litigation  </t>
  </si>
  <si>
    <t xml:space="preserve">There were no material litigation up to the date of this report.  </t>
  </si>
  <si>
    <t xml:space="preserve">Dividend </t>
  </si>
  <si>
    <t>The Board of Directors did not recommend the payment of dividend for the current quarter ended 31 March 2005.</t>
  </si>
  <si>
    <t xml:space="preserve">Earnings per share </t>
  </si>
  <si>
    <t>Basic earnings/(loss) per share</t>
  </si>
  <si>
    <t>Net profit/(loss) attributable to shareholders   (RM'000)</t>
  </si>
  <si>
    <t>Weighted average number of ordinary shares   (‘000)</t>
  </si>
  <si>
    <t>Basic earnings/(loss) per share   (sen)</t>
  </si>
  <si>
    <t xml:space="preserve">Authorisation for issue </t>
  </si>
  <si>
    <t>On 26 May 2005, the Board of Directors authorised this interim report for issue.</t>
  </si>
  <si>
    <t>On behalf of the Board,</t>
  </si>
  <si>
    <t>Secretary</t>
  </si>
  <si>
    <t>Condensed consolidated statement of changes in equity (unaudited)</t>
  </si>
  <si>
    <t>Issued and fully paid ordinary shares of RM0.10 each</t>
  </si>
  <si>
    <t>Non-distributable</t>
  </si>
  <si>
    <t>Distributable</t>
  </si>
  <si>
    <t>Number of</t>
  </si>
  <si>
    <t>Nominal</t>
  </si>
  <si>
    <t>Share</t>
  </si>
  <si>
    <t>Retained</t>
  </si>
  <si>
    <t>shares</t>
  </si>
  <si>
    <t>value</t>
  </si>
  <si>
    <t>premium</t>
  </si>
  <si>
    <t>earnings</t>
  </si>
  <si>
    <t>000</t>
  </si>
  <si>
    <t>Bonus Issue (Nominal value of RM1.00 per share)</t>
  </si>
  <si>
    <t>Sub-division of ordinary shares of RM1.00 into 10 ordinary shares of RM0.10 each</t>
  </si>
  <si>
    <t>(The Company was listed on 15 April 2005, hence, no comparative figures are available.  The Condensed Consolidated Statement Of Changes In Equity should be read in conjunction with the notes to the interim financial report.)</t>
  </si>
  <si>
    <t>Condensed consolidated cash flow statement (unaudited)</t>
  </si>
  <si>
    <t xml:space="preserve">Cumulative  </t>
  </si>
  <si>
    <t>Note</t>
  </si>
  <si>
    <t>Cash generated from/(used in) operations</t>
  </si>
  <si>
    <t>Net cash generated from/(used in) investing activities</t>
  </si>
  <si>
    <t>Net cash generated from/(used in) financing activities</t>
  </si>
  <si>
    <t>Net increase in cash and cash equivalents during the period</t>
  </si>
  <si>
    <t>Cash and cash equivalents at beginning of period</t>
  </si>
  <si>
    <t>Cash and cash equivalents at end of period</t>
  </si>
  <si>
    <t>(I)</t>
  </si>
  <si>
    <t>Note:</t>
  </si>
  <si>
    <t>(I)     Cash and cash equivalents comprises:</t>
  </si>
  <si>
    <t xml:space="preserve">           </t>
  </si>
  <si>
    <t xml:space="preserve">           Cash and bank balances</t>
  </si>
  <si>
    <t xml:space="preserve">           Bank overdrafts</t>
  </si>
  <si>
    <t>(The Company will be listed on 15 April 2005, hence, no comparative figures are available. The Condensed Consolidated Cash Flow Statements should be read in conjunction with the notes to the interim financial report.)</t>
  </si>
  <si>
    <r>
      <t xml:space="preserve">Carotech Bhd </t>
    </r>
    <r>
      <rPr>
        <b/>
        <sz val="10"/>
        <rFont val="Arial"/>
        <family val="2"/>
      </rPr>
      <t>(Company no: 200964 W)</t>
    </r>
  </si>
  <si>
    <r>
      <t>Carotech Bhd</t>
    </r>
    <r>
      <rPr>
        <b/>
        <sz val="11"/>
        <rFont val="Arial"/>
        <family val="2"/>
      </rPr>
      <t xml:space="preserve"> </t>
    </r>
    <r>
      <rPr>
        <b/>
        <sz val="10"/>
        <rFont val="Arial"/>
        <family val="2"/>
      </rPr>
      <t>(Company no: 200964 W)</t>
    </r>
  </si>
  <si>
    <r>
      <t xml:space="preserve">At 1 July 2004 </t>
    </r>
    <r>
      <rPr>
        <sz val="12"/>
        <rFont val="Arial"/>
        <family val="2"/>
      </rPr>
      <t>(Nominal value of RM1.00 per share)</t>
    </r>
  </si>
  <si>
    <r>
      <t xml:space="preserve">At 31 March 2005 </t>
    </r>
    <r>
      <rPr>
        <sz val="12"/>
        <rFont val="Arial"/>
        <family val="2"/>
      </rPr>
      <t>(Nominal value of RM0.10 per share)</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</si>
</sst>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409]mmm\-yy;@"/>
    <numFmt numFmtId="173" formatCode="&quot;RM&quot;#,##0"/>
    <numFmt numFmtId="174" formatCode="0\ &quot;years&quot;"/>
    <numFmt numFmtId="175" formatCode="&quot;RM&quot;#,##0.00"/>
    <numFmt numFmtId="176" formatCode="[$-409]d\-mmm\-yy;@"/>
    <numFmt numFmtId="177" formatCode="&quot;As at&quot;\ General"/>
    <numFmt numFmtId="178" formatCode="[$-409]dd\-mmm\-yy;@"/>
    <numFmt numFmtId="179" formatCode="[$-409]d\-mmm;@"/>
    <numFmt numFmtId="180" formatCode="0.0%"/>
    <numFmt numFmtId="181" formatCode="_(* #,##0.0%_);_(* \(#,##0.0%\);_(* &quot;-&quot;_);_(@_)"/>
    <numFmt numFmtId="182" formatCode="0.00000%"/>
    <numFmt numFmtId="183" formatCode="&quot;(R)&quot;\ #,##0"/>
    <numFmt numFmtId="184" formatCode="0.000000"/>
    <numFmt numFmtId="185" formatCode="#,##0.0000_);[Red]\(#,##0.0000\)"/>
    <numFmt numFmtId="186" formatCode="[$-409]dddd\,\ mmmm\ dd\,\ yyyy"/>
    <numFmt numFmtId="187" formatCode="mm/dd/yy;@"/>
    <numFmt numFmtId="188" formatCode="dd/mm/yy;@"/>
    <numFmt numFmtId="189" formatCode="[$-409]h:mm:ss\ AM/PM"/>
    <numFmt numFmtId="190" formatCode="[$-809]dd\ mmmm\ yyyy;@"/>
    <numFmt numFmtId="191" formatCode="&quot;Yes&quot;;&quot;Yes&quot;;&quot;No&quot;"/>
    <numFmt numFmtId="192" formatCode="&quot;True&quot;;&quot;True&quot;;&quot;False&quot;"/>
    <numFmt numFmtId="193" formatCode="&quot;On&quot;;&quot;On&quot;;&quot;Off&quot;"/>
    <numFmt numFmtId="194" formatCode="[$€-2]\ #,##0.00_);[Red]\([$€-2]\ #,##0.00\)"/>
    <numFmt numFmtId="195" formatCode="_(* #,##0.000_);_(* \(#,##0.000\);_(* &quot;-&quot;??_);_(@_)"/>
    <numFmt numFmtId="196" formatCode="_(* #,##0.0000_);_(* \(#,##0.0000\);_(* &quot;-&quot;??_);_(@_)"/>
  </numFmts>
  <fonts count="25">
    <font>
      <sz val="10"/>
      <name val="Arial"/>
      <family val="0"/>
    </font>
    <font>
      <u val="single"/>
      <sz val="10"/>
      <color indexed="36"/>
      <name val="Arial"/>
      <family val="0"/>
    </font>
    <font>
      <u val="single"/>
      <sz val="10"/>
      <color indexed="12"/>
      <name val="Arial"/>
      <family val="0"/>
    </font>
    <font>
      <sz val="10"/>
      <name val="Trebuchet MS"/>
      <family val="1"/>
    </font>
    <font>
      <sz val="8"/>
      <name val="Arial"/>
      <family val="0"/>
    </font>
    <font>
      <sz val="12"/>
      <name val="Arial"/>
      <family val="2"/>
    </font>
    <font>
      <b/>
      <sz val="10"/>
      <name val="Arial"/>
      <family val="2"/>
    </font>
    <font>
      <b/>
      <sz val="16"/>
      <name val="Arial"/>
      <family val="2"/>
    </font>
    <font>
      <b/>
      <sz val="12"/>
      <name val="Arial"/>
      <family val="2"/>
    </font>
    <font>
      <b/>
      <sz val="12"/>
      <name val="Arial Narrow"/>
      <family val="2"/>
    </font>
    <font>
      <sz val="12"/>
      <color indexed="9"/>
      <name val="Arial"/>
      <family val="2"/>
    </font>
    <font>
      <sz val="9"/>
      <name val="Arial"/>
      <family val="2"/>
    </font>
    <font>
      <sz val="11"/>
      <name val="Arial"/>
      <family val="2"/>
    </font>
    <font>
      <b/>
      <sz val="11"/>
      <name val="Arial"/>
      <family val="2"/>
    </font>
    <font>
      <sz val="11"/>
      <color indexed="10"/>
      <name val="Arial"/>
      <family val="2"/>
    </font>
    <font>
      <b/>
      <sz val="11"/>
      <color indexed="10"/>
      <name val="Arial"/>
      <family val="2"/>
    </font>
    <font>
      <i/>
      <sz val="11"/>
      <name val="Arial"/>
      <family val="2"/>
    </font>
    <font>
      <i/>
      <sz val="11"/>
      <color indexed="10"/>
      <name val="Arial"/>
      <family val="2"/>
    </font>
    <font>
      <b/>
      <sz val="12"/>
      <color indexed="10"/>
      <name val="Arial"/>
      <family val="2"/>
    </font>
    <font>
      <b/>
      <i/>
      <sz val="11"/>
      <color indexed="53"/>
      <name val="Arial"/>
      <family val="2"/>
    </font>
    <font>
      <b/>
      <i/>
      <sz val="11"/>
      <color indexed="10"/>
      <name val="Arial"/>
      <family val="2"/>
    </font>
    <font>
      <sz val="12"/>
      <color indexed="10"/>
      <name val="Arial"/>
      <family val="2"/>
    </font>
    <font>
      <b/>
      <sz val="12"/>
      <name val="Times New Roman"/>
      <family val="1"/>
    </font>
    <font>
      <sz val="12"/>
      <name val="Times New Roman"/>
      <family val="1"/>
    </font>
    <font>
      <b/>
      <sz val="11"/>
      <name val="Times New Roman"/>
      <family val="1"/>
    </font>
  </fonts>
  <fills count="3">
    <fill>
      <patternFill/>
    </fill>
    <fill>
      <patternFill patternType="gray125"/>
    </fill>
    <fill>
      <patternFill patternType="solid">
        <fgColor indexed="42"/>
        <bgColor indexed="64"/>
      </patternFill>
    </fill>
  </fills>
  <borders count="48">
    <border>
      <left/>
      <right/>
      <top/>
      <bottom/>
      <diagonal/>
    </border>
    <border>
      <left style="medium"/>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style="medium"/>
    </border>
    <border>
      <left style="medium"/>
      <right style="thin"/>
      <top style="medium"/>
      <bottom>
        <color indexed="63"/>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thin"/>
      <bottom style="double"/>
    </border>
    <border>
      <left style="thin"/>
      <right style="medium"/>
      <top style="thin"/>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double"/>
    </border>
    <border>
      <left style="medium"/>
      <right>
        <color indexed="63"/>
      </right>
      <top style="thin"/>
      <bottom style="thin"/>
    </border>
    <border>
      <left style="thin"/>
      <right style="medium"/>
      <top style="medium"/>
      <bottom>
        <color indexed="63"/>
      </bottom>
    </border>
    <border>
      <left style="medium"/>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thin"/>
      <right style="thin"/>
      <top>
        <color indexed="63"/>
      </top>
      <bottom style="medium"/>
    </border>
    <border>
      <left>
        <color indexed="63"/>
      </left>
      <right style="medium"/>
      <top>
        <color indexed="63"/>
      </top>
      <bottom style="medium"/>
    </border>
    <border>
      <left style="thin"/>
      <right style="thin"/>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medium"/>
      <top style="thin"/>
      <bottom style="thin"/>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double"/>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double"/>
      <bottom>
        <color indexed="63"/>
      </bottom>
    </border>
    <border>
      <left>
        <color indexed="63"/>
      </left>
      <right style="medium"/>
      <top style="double"/>
      <bottom>
        <color indexed="63"/>
      </bottom>
    </border>
    <border>
      <left>
        <color indexed="63"/>
      </left>
      <right style="medium"/>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0" borderId="0">
      <alignment/>
      <protection/>
    </xf>
    <xf numFmtId="168" fontId="3" fillId="0" borderId="0" applyFont="0" applyFill="0" applyBorder="0" applyAlignment="0" applyProtection="0"/>
    <xf numFmtId="169" fontId="3" fillId="0" borderId="0" applyFont="0" applyFill="0" applyBorder="0" applyAlignment="0" applyProtection="0"/>
  </cellStyleXfs>
  <cellXfs count="350">
    <xf numFmtId="0" fontId="0" fillId="0" borderId="0" xfId="0" applyAlignment="1">
      <alignment/>
    </xf>
    <xf numFmtId="0" fontId="5" fillId="0" borderId="0" xfId="0" applyFont="1" applyAlignment="1">
      <alignment/>
    </xf>
    <xf numFmtId="0" fontId="9" fillId="0" borderId="1" xfId="0" applyFont="1" applyBorder="1" applyAlignment="1">
      <alignment horizontal="center" wrapText="1"/>
    </xf>
    <xf numFmtId="0" fontId="8" fillId="0" borderId="2" xfId="0" applyFont="1" applyBorder="1" applyAlignment="1">
      <alignment/>
    </xf>
    <xf numFmtId="0" fontId="8" fillId="0" borderId="0" xfId="0" applyFont="1" applyAlignment="1">
      <alignment/>
    </xf>
    <xf numFmtId="0" fontId="6" fillId="0" borderId="2" xfId="0" applyFont="1" applyBorder="1" applyAlignment="1">
      <alignment horizontal="center"/>
    </xf>
    <xf numFmtId="16" fontId="6" fillId="0" borderId="2" xfId="0" applyNumberFormat="1" applyFont="1" applyBorder="1" applyAlignment="1" quotePrefix="1">
      <alignment horizontal="center"/>
    </xf>
    <xf numFmtId="43" fontId="8" fillId="0" borderId="2" xfId="15" applyFont="1" applyBorder="1" applyAlignment="1" quotePrefix="1">
      <alignment horizontal="center"/>
    </xf>
    <xf numFmtId="43" fontId="8" fillId="0" borderId="2" xfId="15" applyFont="1" applyBorder="1" applyAlignment="1" quotePrefix="1">
      <alignment horizontal="right"/>
    </xf>
    <xf numFmtId="43" fontId="8" fillId="0" borderId="3" xfId="15" applyFont="1" applyBorder="1" applyAlignment="1" quotePrefix="1">
      <alignment horizontal="right"/>
    </xf>
    <xf numFmtId="43" fontId="8" fillId="0" borderId="4" xfId="15" applyFont="1" applyBorder="1" applyAlignment="1" quotePrefix="1">
      <alignment horizontal="right"/>
    </xf>
    <xf numFmtId="43" fontId="8" fillId="0" borderId="5" xfId="15" applyFont="1" applyBorder="1" applyAlignment="1" quotePrefix="1">
      <alignment horizontal="right"/>
    </xf>
    <xf numFmtId="43" fontId="8" fillId="0" borderId="6" xfId="15" applyFont="1" applyBorder="1" applyAlignment="1">
      <alignment horizontal="center"/>
    </xf>
    <xf numFmtId="43" fontId="8" fillId="0" borderId="6" xfId="15" applyFont="1" applyBorder="1" applyAlignment="1">
      <alignment horizontal="right"/>
    </xf>
    <xf numFmtId="43" fontId="8" fillId="0" borderId="7" xfId="15" applyFont="1" applyBorder="1" applyAlignment="1">
      <alignment horizontal="right"/>
    </xf>
    <xf numFmtId="43" fontId="8" fillId="0" borderId="8" xfId="15" applyFont="1" applyBorder="1" applyAlignment="1">
      <alignment horizontal="right"/>
    </xf>
    <xf numFmtId="43" fontId="8" fillId="0" borderId="9" xfId="15" applyFont="1" applyBorder="1" applyAlignment="1">
      <alignment horizontal="right"/>
    </xf>
    <xf numFmtId="0" fontId="5" fillId="0" borderId="2" xfId="0" applyFont="1" applyBorder="1" applyAlignment="1">
      <alignment/>
    </xf>
    <xf numFmtId="171" fontId="5" fillId="0" borderId="2" xfId="15" applyNumberFormat="1" applyFont="1" applyBorder="1" applyAlignment="1">
      <alignment horizontal="right"/>
    </xf>
    <xf numFmtId="171" fontId="5" fillId="0" borderId="3" xfId="15" applyNumberFormat="1" applyFont="1" applyBorder="1" applyAlignment="1">
      <alignment horizontal="center"/>
    </xf>
    <xf numFmtId="171" fontId="5" fillId="0" borderId="10" xfId="15" applyNumberFormat="1" applyFont="1" applyBorder="1" applyAlignment="1">
      <alignment horizontal="right"/>
    </xf>
    <xf numFmtId="171" fontId="8" fillId="0" borderId="0" xfId="15" applyNumberFormat="1" applyFont="1" applyAlignment="1">
      <alignment/>
    </xf>
    <xf numFmtId="171" fontId="5" fillId="0" borderId="0" xfId="15" applyNumberFormat="1" applyFont="1" applyAlignment="1">
      <alignment/>
    </xf>
    <xf numFmtId="171" fontId="5" fillId="0" borderId="11" xfId="15" applyNumberFormat="1" applyFont="1" applyBorder="1" applyAlignment="1">
      <alignment horizontal="right"/>
    </xf>
    <xf numFmtId="171" fontId="5" fillId="0" borderId="12" xfId="15" applyNumberFormat="1" applyFont="1" applyBorder="1" applyAlignment="1">
      <alignment horizontal="right"/>
    </xf>
    <xf numFmtId="171" fontId="5" fillId="0" borderId="13" xfId="15" applyNumberFormat="1" applyFont="1" applyBorder="1" applyAlignment="1">
      <alignment horizontal="center"/>
    </xf>
    <xf numFmtId="171" fontId="8" fillId="0" borderId="2" xfId="15" applyNumberFormat="1" applyFont="1" applyBorder="1" applyAlignment="1">
      <alignment horizontal="right"/>
    </xf>
    <xf numFmtId="171" fontId="8" fillId="0" borderId="3" xfId="15" applyNumberFormat="1" applyFont="1" applyBorder="1" applyAlignment="1">
      <alignment horizontal="center"/>
    </xf>
    <xf numFmtId="171" fontId="8" fillId="0" borderId="14" xfId="15" applyNumberFormat="1" applyFont="1" applyBorder="1" applyAlignment="1">
      <alignment horizontal="right"/>
    </xf>
    <xf numFmtId="171" fontId="8" fillId="0" borderId="15" xfId="15" applyNumberFormat="1" applyFont="1" applyBorder="1" applyAlignment="1">
      <alignment horizontal="center"/>
    </xf>
    <xf numFmtId="171" fontId="5" fillId="0" borderId="5" xfId="15" applyNumberFormat="1" applyFont="1" applyBorder="1" applyAlignment="1">
      <alignment horizontal="right"/>
    </xf>
    <xf numFmtId="0" fontId="5" fillId="0" borderId="2" xfId="0" applyFont="1" applyBorder="1" applyAlignment="1" quotePrefix="1">
      <alignment/>
    </xf>
    <xf numFmtId="43" fontId="5" fillId="0" borderId="2" xfId="15" applyFont="1" applyBorder="1" applyAlignment="1">
      <alignment horizontal="right"/>
    </xf>
    <xf numFmtId="43" fontId="5" fillId="0" borderId="2" xfId="15" applyNumberFormat="1" applyFont="1" applyFill="1" applyBorder="1" applyAlignment="1">
      <alignment horizontal="right"/>
    </xf>
    <xf numFmtId="0" fontId="5" fillId="0" borderId="3" xfId="15" applyNumberFormat="1" applyFont="1" applyFill="1" applyBorder="1" applyAlignment="1">
      <alignment horizontal="center"/>
    </xf>
    <xf numFmtId="171" fontId="5" fillId="0" borderId="2" xfId="15" applyNumberFormat="1" applyFont="1" applyFill="1" applyBorder="1" applyAlignment="1">
      <alignment horizontal="right"/>
    </xf>
    <xf numFmtId="171" fontId="5" fillId="0" borderId="3" xfId="15" applyNumberFormat="1" applyFont="1" applyFill="1" applyBorder="1" applyAlignment="1">
      <alignment horizontal="center"/>
    </xf>
    <xf numFmtId="0" fontId="5" fillId="0" borderId="6" xfId="0" applyFont="1" applyBorder="1" applyAlignment="1" quotePrefix="1">
      <alignment/>
    </xf>
    <xf numFmtId="171" fontId="5" fillId="2" borderId="6" xfId="15" applyNumberFormat="1" applyFont="1" applyFill="1" applyBorder="1" applyAlignment="1">
      <alignment horizontal="right"/>
    </xf>
    <xf numFmtId="171" fontId="5" fillId="0" borderId="6" xfId="15" applyNumberFormat="1" applyFont="1" applyFill="1" applyBorder="1" applyAlignment="1">
      <alignment horizontal="center"/>
    </xf>
    <xf numFmtId="171" fontId="5" fillId="0" borderId="7" xfId="15" applyNumberFormat="1" applyFont="1" applyFill="1" applyBorder="1" applyAlignment="1">
      <alignment horizontal="center"/>
    </xf>
    <xf numFmtId="0" fontId="10" fillId="0" borderId="2" xfId="0" applyFont="1" applyBorder="1" applyAlignment="1">
      <alignment/>
    </xf>
    <xf numFmtId="0" fontId="5" fillId="0" borderId="0" xfId="0" applyFont="1" applyAlignment="1">
      <alignment vertical="center"/>
    </xf>
    <xf numFmtId="0" fontId="5" fillId="0" borderId="0" xfId="0" applyFont="1" applyFill="1" applyAlignment="1">
      <alignment/>
    </xf>
    <xf numFmtId="43" fontId="8" fillId="0" borderId="16" xfId="15" applyFont="1" applyFill="1" applyBorder="1" applyAlignment="1">
      <alignment horizontal="right"/>
    </xf>
    <xf numFmtId="0" fontId="5" fillId="0" borderId="2" xfId="0" applyFont="1" applyBorder="1" applyAlignment="1">
      <alignment horizontal="center"/>
    </xf>
    <xf numFmtId="43" fontId="8" fillId="0" borderId="17" xfId="15" applyFont="1" applyFill="1" applyBorder="1" applyAlignment="1">
      <alignment horizontal="right"/>
    </xf>
    <xf numFmtId="43" fontId="8" fillId="0" borderId="17" xfId="15" applyFont="1" applyFill="1" applyBorder="1" applyAlignment="1" quotePrefix="1">
      <alignment horizontal="center"/>
    </xf>
    <xf numFmtId="0" fontId="5" fillId="0" borderId="6" xfId="0" applyFont="1" applyBorder="1" applyAlignment="1">
      <alignment horizontal="center"/>
    </xf>
    <xf numFmtId="43" fontId="8" fillId="0" borderId="18" xfId="15" applyFont="1" applyBorder="1" applyAlignment="1">
      <alignment horizontal="right"/>
    </xf>
    <xf numFmtId="43" fontId="5" fillId="0" borderId="17" xfId="15" applyFont="1" applyBorder="1" applyAlignment="1">
      <alignment horizontal="right"/>
    </xf>
    <xf numFmtId="3" fontId="5" fillId="0" borderId="17" xfId="15" applyNumberFormat="1" applyFont="1" applyBorder="1" applyAlignment="1">
      <alignment horizontal="right"/>
    </xf>
    <xf numFmtId="171" fontId="5" fillId="0" borderId="2" xfId="15" applyNumberFormat="1" applyFont="1" applyFill="1" applyBorder="1" applyAlignment="1">
      <alignment horizontal="left" wrapText="1" indent="5"/>
    </xf>
    <xf numFmtId="171" fontId="5" fillId="0" borderId="19" xfId="15" applyNumberFormat="1" applyFont="1" applyFill="1" applyBorder="1" applyAlignment="1">
      <alignment horizontal="left" wrapText="1" indent="5"/>
    </xf>
    <xf numFmtId="3" fontId="5" fillId="0" borderId="20" xfId="15" applyNumberFormat="1" applyFont="1" applyBorder="1" applyAlignment="1">
      <alignment horizontal="right"/>
    </xf>
    <xf numFmtId="3" fontId="8" fillId="0" borderId="21" xfId="15" applyNumberFormat="1" applyFont="1" applyBorder="1" applyAlignment="1">
      <alignment horizontal="right"/>
    </xf>
    <xf numFmtId="171" fontId="5" fillId="0" borderId="19" xfId="15" applyNumberFormat="1" applyFont="1" applyFill="1" applyBorder="1" applyAlignment="1">
      <alignment horizontal="center" wrapText="1"/>
    </xf>
    <xf numFmtId="3" fontId="8" fillId="0" borderId="17" xfId="15" applyNumberFormat="1" applyFont="1" applyBorder="1" applyAlignment="1">
      <alignment horizontal="right"/>
    </xf>
    <xf numFmtId="3" fontId="8" fillId="0" borderId="22" xfId="15" applyNumberFormat="1" applyFont="1" applyBorder="1" applyAlignment="1">
      <alignment horizontal="right"/>
    </xf>
    <xf numFmtId="171" fontId="5" fillId="0" borderId="17" xfId="15" applyNumberFormat="1" applyFont="1" applyBorder="1" applyAlignment="1">
      <alignment horizontal="right"/>
    </xf>
    <xf numFmtId="0" fontId="8" fillId="0" borderId="6" xfId="0" applyFont="1" applyBorder="1" applyAlignment="1">
      <alignment/>
    </xf>
    <xf numFmtId="170" fontId="8" fillId="0" borderId="18" xfId="15" applyNumberFormat="1" applyFont="1" applyBorder="1" applyAlignment="1">
      <alignment horizontal="right"/>
    </xf>
    <xf numFmtId="171" fontId="5" fillId="0" borderId="0" xfId="15" applyNumberFormat="1" applyFont="1" applyFill="1" applyAlignment="1">
      <alignment/>
    </xf>
    <xf numFmtId="0" fontId="12" fillId="0" borderId="0" xfId="0" applyFont="1" applyAlignment="1">
      <alignment horizontal="left"/>
    </xf>
    <xf numFmtId="0" fontId="7" fillId="0" borderId="0" xfId="0" applyNumberFormat="1" applyFont="1" applyFill="1" applyAlignment="1">
      <alignment horizontal="left"/>
    </xf>
    <xf numFmtId="0" fontId="13" fillId="0" borderId="0" xfId="0" applyFont="1" applyFill="1" applyAlignment="1">
      <alignment/>
    </xf>
    <xf numFmtId="0" fontId="7" fillId="0" borderId="0" xfId="0" applyNumberFormat="1" applyFont="1" applyAlignment="1">
      <alignment horizontal="left"/>
    </xf>
    <xf numFmtId="171" fontId="8" fillId="0" borderId="0" xfId="15" applyNumberFormat="1" applyFont="1" applyAlignment="1" quotePrefix="1">
      <alignment horizontal="center"/>
    </xf>
    <xf numFmtId="0" fontId="8" fillId="0" borderId="0" xfId="0" applyFont="1" applyAlignment="1">
      <alignment horizontal="left"/>
    </xf>
    <xf numFmtId="0" fontId="13" fillId="0" borderId="0" xfId="0" applyNumberFormat="1" applyFont="1" applyAlignment="1">
      <alignment horizontal="center"/>
    </xf>
    <xf numFmtId="171" fontId="5" fillId="0" borderId="23" xfId="15" applyNumberFormat="1" applyFont="1" applyFill="1" applyBorder="1" applyAlignment="1">
      <alignment horizontal="left" indent="5"/>
    </xf>
    <xf numFmtId="0" fontId="12" fillId="0" borderId="0" xfId="0" applyFont="1" applyAlignment="1">
      <alignment wrapText="1"/>
    </xf>
    <xf numFmtId="0" fontId="12" fillId="0" borderId="0" xfId="0" applyFont="1" applyAlignment="1">
      <alignment horizontal="left" wrapText="1"/>
    </xf>
    <xf numFmtId="171" fontId="8" fillId="0" borderId="0" xfId="0" applyNumberFormat="1" applyFont="1" applyAlignment="1">
      <alignment horizontal="center"/>
    </xf>
    <xf numFmtId="0" fontId="12" fillId="0" borderId="0" xfId="0" applyFont="1" applyAlignment="1">
      <alignment/>
    </xf>
    <xf numFmtId="0" fontId="13" fillId="0" borderId="0" xfId="0" applyNumberFormat="1" applyFont="1" applyBorder="1" applyAlignment="1">
      <alignment horizontal="center" vertical="top" wrapText="1"/>
    </xf>
    <xf numFmtId="43" fontId="12" fillId="0" borderId="2" xfId="15" applyFont="1" applyFill="1" applyBorder="1" applyAlignment="1" quotePrefix="1">
      <alignment horizontal="center" vertical="top" wrapText="1"/>
    </xf>
    <xf numFmtId="43" fontId="12" fillId="0" borderId="24" xfId="15" applyFont="1" applyFill="1" applyBorder="1" applyAlignment="1" quotePrefix="1">
      <alignment horizontal="center" vertical="top" wrapText="1"/>
    </xf>
    <xf numFmtId="43" fontId="12" fillId="0" borderId="6" xfId="15" applyFont="1" applyFill="1" applyBorder="1" applyAlignment="1">
      <alignment horizontal="right" vertical="top" wrapText="1"/>
    </xf>
    <xf numFmtId="43" fontId="12" fillId="0" borderId="7" xfId="15" applyFont="1" applyFill="1" applyBorder="1" applyAlignment="1">
      <alignment horizontal="right" vertical="top" wrapText="1"/>
    </xf>
    <xf numFmtId="0" fontId="13" fillId="0" borderId="0" xfId="0" applyNumberFormat="1" applyFont="1" applyBorder="1" applyAlignment="1">
      <alignment horizontal="center"/>
    </xf>
    <xf numFmtId="0" fontId="12" fillId="0" borderId="2" xfId="0" applyFont="1" applyBorder="1" applyAlignment="1">
      <alignment vertical="top" wrapText="1"/>
    </xf>
    <xf numFmtId="171" fontId="12" fillId="0" borderId="2" xfId="15" applyNumberFormat="1" applyFont="1" applyFill="1" applyBorder="1" applyAlignment="1">
      <alignment vertical="top" wrapText="1"/>
    </xf>
    <xf numFmtId="0" fontId="12" fillId="0" borderId="3" xfId="0" applyFont="1" applyFill="1" applyBorder="1" applyAlignment="1">
      <alignment horizontal="center" vertical="top" wrapText="1"/>
    </xf>
    <xf numFmtId="0" fontId="12" fillId="0" borderId="6" xfId="0" applyFont="1" applyBorder="1" applyAlignment="1">
      <alignment vertical="top" wrapText="1"/>
    </xf>
    <xf numFmtId="171" fontId="12" fillId="0" borderId="25" xfId="15" applyNumberFormat="1" applyFont="1" applyFill="1" applyBorder="1" applyAlignment="1">
      <alignment vertical="top" wrapText="1"/>
    </xf>
    <xf numFmtId="0" fontId="12" fillId="0" borderId="7" xfId="0" applyFont="1" applyFill="1" applyBorder="1" applyAlignment="1">
      <alignment horizontal="center" vertical="top" wrapText="1"/>
    </xf>
    <xf numFmtId="171" fontId="14" fillId="0" borderId="26" xfId="15" applyNumberFormat="1" applyFont="1" applyFill="1" applyBorder="1" applyAlignment="1">
      <alignment vertical="top" wrapText="1"/>
    </xf>
    <xf numFmtId="0" fontId="14" fillId="0" borderId="0" xfId="0" applyFont="1" applyAlignment="1">
      <alignment/>
    </xf>
    <xf numFmtId="171" fontId="12" fillId="0" borderId="0" xfId="0" applyNumberFormat="1" applyFont="1" applyAlignment="1">
      <alignment/>
    </xf>
    <xf numFmtId="0" fontId="12" fillId="0" borderId="0" xfId="0" applyFont="1" applyAlignment="1">
      <alignment horizontal="left" indent="1"/>
    </xf>
    <xf numFmtId="0" fontId="12" fillId="0" borderId="0" xfId="0" applyFont="1" applyAlignment="1">
      <alignment horizontal="left" wrapText="1" indent="1"/>
    </xf>
    <xf numFmtId="43" fontId="12" fillId="0" borderId="2" xfId="15" applyFont="1" applyFill="1" applyBorder="1" applyAlignment="1" quotePrefix="1">
      <alignment horizontal="right" vertical="top" wrapText="1"/>
    </xf>
    <xf numFmtId="43" fontId="12" fillId="0" borderId="24" xfId="15" applyFont="1" applyFill="1" applyBorder="1" applyAlignment="1" quotePrefix="1">
      <alignment horizontal="right" vertical="top" wrapText="1"/>
    </xf>
    <xf numFmtId="0" fontId="12" fillId="0" borderId="2" xfId="0" applyFont="1" applyBorder="1" applyAlignment="1">
      <alignment horizontal="left"/>
    </xf>
    <xf numFmtId="41" fontId="12" fillId="0" borderId="2" xfId="15" applyNumberFormat="1" applyFont="1" applyFill="1" applyBorder="1" applyAlignment="1">
      <alignment horizontal="right" vertical="top" wrapText="1"/>
    </xf>
    <xf numFmtId="41" fontId="12" fillId="0" borderId="3" xfId="15" applyNumberFormat="1" applyFont="1" applyFill="1" applyBorder="1" applyAlignment="1">
      <alignment horizontal="center" vertical="top" wrapText="1"/>
    </xf>
    <xf numFmtId="0" fontId="12" fillId="0" borderId="2" xfId="0" applyFont="1" applyBorder="1" applyAlignment="1">
      <alignment horizontal="left" vertical="top" wrapText="1"/>
    </xf>
    <xf numFmtId="41" fontId="12" fillId="0" borderId="2" xfId="15" applyNumberFormat="1" applyFont="1" applyFill="1" applyBorder="1" applyAlignment="1">
      <alignment vertical="top" wrapText="1"/>
    </xf>
    <xf numFmtId="0" fontId="12" fillId="0" borderId="6" xfId="0" applyFont="1" applyBorder="1" applyAlignment="1">
      <alignment horizontal="left" vertical="top" wrapText="1"/>
    </xf>
    <xf numFmtId="41" fontId="12" fillId="0" borderId="6" xfId="15" applyNumberFormat="1" applyFont="1" applyFill="1" applyBorder="1" applyAlignment="1">
      <alignment vertical="top" wrapText="1"/>
    </xf>
    <xf numFmtId="41" fontId="12" fillId="0" borderId="7" xfId="15" applyNumberFormat="1" applyFont="1" applyFill="1" applyBorder="1" applyAlignment="1">
      <alignment horizontal="center" vertical="top" wrapText="1"/>
    </xf>
    <xf numFmtId="0" fontId="12" fillId="0" borderId="0" xfId="0" applyFont="1" applyBorder="1" applyAlignment="1">
      <alignment horizontal="left"/>
    </xf>
    <xf numFmtId="0" fontId="12" fillId="0" borderId="0" xfId="0" applyFont="1" applyBorder="1" applyAlignment="1">
      <alignment vertical="top" wrapText="1"/>
    </xf>
    <xf numFmtId="178" fontId="12" fillId="0" borderId="24" xfId="0" applyNumberFormat="1" applyFont="1" applyBorder="1" applyAlignment="1">
      <alignment horizontal="center" vertical="top" wrapText="1"/>
    </xf>
    <xf numFmtId="0" fontId="12" fillId="0" borderId="0" xfId="0" applyFont="1" applyBorder="1" applyAlignment="1">
      <alignment/>
    </xf>
    <xf numFmtId="0" fontId="12" fillId="0" borderId="7" xfId="0" applyFont="1" applyBorder="1" applyAlignment="1">
      <alignment horizontal="right" vertical="top" wrapText="1"/>
    </xf>
    <xf numFmtId="171" fontId="12" fillId="0" borderId="3" xfId="15" applyNumberFormat="1" applyFont="1" applyBorder="1" applyAlignment="1">
      <alignment horizontal="right" vertical="top" wrapText="1"/>
    </xf>
    <xf numFmtId="0" fontId="12" fillId="0" borderId="11" xfId="0" applyFont="1" applyBorder="1" applyAlignment="1">
      <alignment vertical="top" wrapText="1"/>
    </xf>
    <xf numFmtId="171" fontId="12" fillId="0" borderId="13" xfId="15" applyNumberFormat="1" applyFont="1" applyBorder="1" applyAlignment="1">
      <alignment horizontal="right" vertical="top" wrapText="1"/>
    </xf>
    <xf numFmtId="171" fontId="12" fillId="0" borderId="0" xfId="15" applyNumberFormat="1" applyFont="1" applyBorder="1" applyAlignment="1">
      <alignment horizontal="right" vertical="top" wrapText="1"/>
    </xf>
    <xf numFmtId="0" fontId="8" fillId="0" borderId="0" xfId="0" applyNumberFormat="1" applyFont="1" applyAlignment="1">
      <alignment horizontal="center"/>
    </xf>
    <xf numFmtId="43" fontId="12" fillId="0" borderId="2" xfId="15" applyFont="1" applyBorder="1" applyAlignment="1" quotePrefix="1">
      <alignment horizontal="right" vertical="top" wrapText="1"/>
    </xf>
    <xf numFmtId="43" fontId="12" fillId="0" borderId="24" xfId="15" applyFont="1" applyBorder="1" applyAlignment="1" quotePrefix="1">
      <alignment horizontal="right" vertical="top" wrapText="1"/>
    </xf>
    <xf numFmtId="43" fontId="12" fillId="0" borderId="0" xfId="15" applyFont="1" applyBorder="1" applyAlignment="1" quotePrefix="1">
      <alignment horizontal="right" vertical="top" wrapText="1"/>
    </xf>
    <xf numFmtId="43" fontId="12" fillId="0" borderId="6" xfId="15" applyFont="1" applyBorder="1" applyAlignment="1">
      <alignment horizontal="right" vertical="top" wrapText="1"/>
    </xf>
    <xf numFmtId="43" fontId="12" fillId="0" borderId="7" xfId="15" applyFont="1" applyBorder="1" applyAlignment="1">
      <alignment horizontal="right" vertical="top" wrapText="1"/>
    </xf>
    <xf numFmtId="43" fontId="12" fillId="0" borderId="27" xfId="15" applyFont="1" applyBorder="1" applyAlignment="1">
      <alignment horizontal="right" vertical="top" wrapText="1"/>
    </xf>
    <xf numFmtId="171" fontId="12" fillId="0" borderId="2" xfId="15" applyNumberFormat="1" applyFont="1" applyBorder="1" applyAlignment="1">
      <alignment horizontal="left" vertical="top" wrapText="1"/>
    </xf>
    <xf numFmtId="171" fontId="12" fillId="0" borderId="3" xfId="15" applyNumberFormat="1" applyFont="1" applyBorder="1" applyAlignment="1">
      <alignment horizontal="center" vertical="top" wrapText="1"/>
    </xf>
    <xf numFmtId="171" fontId="12" fillId="0" borderId="11" xfId="15" applyNumberFormat="1" applyFont="1" applyBorder="1" applyAlignment="1">
      <alignment vertical="top" wrapText="1"/>
    </xf>
    <xf numFmtId="171" fontId="12" fillId="0" borderId="13" xfId="15" applyNumberFormat="1" applyFont="1" applyBorder="1" applyAlignment="1">
      <alignment horizontal="center" vertical="top" wrapText="1"/>
    </xf>
    <xf numFmtId="171" fontId="12" fillId="0" borderId="12" xfId="15" applyNumberFormat="1" applyFont="1" applyBorder="1" applyAlignment="1">
      <alignment horizontal="right" vertical="top" wrapText="1"/>
    </xf>
    <xf numFmtId="0" fontId="12" fillId="0" borderId="6" xfId="0" applyFont="1" applyBorder="1" applyAlignment="1">
      <alignment horizontal="right" vertical="top" wrapText="1"/>
    </xf>
    <xf numFmtId="171" fontId="12" fillId="0" borderId="6" xfId="15" applyNumberFormat="1" applyFont="1" applyBorder="1" applyAlignment="1">
      <alignment vertical="top" wrapText="1"/>
    </xf>
    <xf numFmtId="171" fontId="12" fillId="0" borderId="7" xfId="15" applyNumberFormat="1" applyFont="1" applyBorder="1" applyAlignment="1">
      <alignment horizontal="center" vertical="top" wrapText="1"/>
    </xf>
    <xf numFmtId="171" fontId="12" fillId="0" borderId="27" xfId="15" applyNumberFormat="1" applyFont="1" applyBorder="1" applyAlignment="1">
      <alignment horizontal="right" vertical="top" wrapText="1"/>
    </xf>
    <xf numFmtId="0" fontId="12" fillId="0" borderId="0" xfId="0" applyFont="1" applyBorder="1" applyAlignment="1">
      <alignment horizontal="right" vertical="top" wrapText="1"/>
    </xf>
    <xf numFmtId="171" fontId="12" fillId="0" borderId="0" xfId="0" applyNumberFormat="1" applyFont="1" applyBorder="1" applyAlignment="1">
      <alignment horizontal="right" vertical="top" wrapText="1"/>
    </xf>
    <xf numFmtId="0" fontId="15" fillId="0" borderId="0" xfId="0" applyFont="1" applyAlignment="1">
      <alignment horizontal="left"/>
    </xf>
    <xf numFmtId="0" fontId="15" fillId="0" borderId="0" xfId="0" applyNumberFormat="1" applyFont="1" applyAlignment="1">
      <alignment horizontal="center"/>
    </xf>
    <xf numFmtId="0" fontId="14" fillId="0" borderId="0" xfId="0" applyFont="1" applyAlignment="1">
      <alignment horizontal="left"/>
    </xf>
    <xf numFmtId="43" fontId="12" fillId="0" borderId="28" xfId="15" applyFont="1" applyBorder="1" applyAlignment="1">
      <alignment horizontal="right" wrapText="1"/>
    </xf>
    <xf numFmtId="43" fontId="12" fillId="0" borderId="29" xfId="15" applyFont="1" applyBorder="1" applyAlignment="1">
      <alignment horizontal="right" wrapText="1"/>
    </xf>
    <xf numFmtId="43" fontId="12" fillId="0" borderId="30" xfId="15" applyFont="1" applyBorder="1" applyAlignment="1">
      <alignment horizontal="right" wrapText="1"/>
    </xf>
    <xf numFmtId="43" fontId="12" fillId="0" borderId="31" xfId="15" applyFont="1" applyBorder="1" applyAlignment="1">
      <alignment horizontal="right" vertical="top" wrapText="1"/>
    </xf>
    <xf numFmtId="43" fontId="12" fillId="0" borderId="32" xfId="15" applyFont="1" applyBorder="1" applyAlignment="1">
      <alignment horizontal="right" vertical="top" wrapText="1"/>
    </xf>
    <xf numFmtId="0" fontId="12" fillId="0" borderId="16" xfId="0" applyFont="1" applyBorder="1" applyAlignment="1">
      <alignment vertical="top" wrapText="1"/>
    </xf>
    <xf numFmtId="0" fontId="12" fillId="0" borderId="1" xfId="0" applyFont="1" applyBorder="1" applyAlignment="1">
      <alignment vertical="top" wrapText="1"/>
    </xf>
    <xf numFmtId="0" fontId="12" fillId="0" borderId="33" xfId="0" applyFont="1" applyBorder="1" applyAlignment="1">
      <alignment horizontal="right" vertical="top" wrapText="1"/>
    </xf>
    <xf numFmtId="0" fontId="12" fillId="0" borderId="34" xfId="0" applyFont="1" applyBorder="1" applyAlignment="1">
      <alignment horizontal="right" vertical="top" wrapText="1"/>
    </xf>
    <xf numFmtId="0" fontId="12" fillId="0" borderId="17" xfId="0" applyFont="1" applyBorder="1" applyAlignment="1" quotePrefix="1">
      <alignment vertical="top" wrapText="1"/>
    </xf>
    <xf numFmtId="171" fontId="12" fillId="0" borderId="2" xfId="15" applyNumberFormat="1" applyFont="1" applyBorder="1" applyAlignment="1">
      <alignment vertical="top" wrapText="1"/>
    </xf>
    <xf numFmtId="171" fontId="12" fillId="0" borderId="35" xfId="15" applyNumberFormat="1" applyFont="1" applyBorder="1" applyAlignment="1">
      <alignment horizontal="right" vertical="top" wrapText="1"/>
    </xf>
    <xf numFmtId="171" fontId="12" fillId="0" borderId="19" xfId="15" applyNumberFormat="1" applyFont="1" applyBorder="1" applyAlignment="1">
      <alignment horizontal="right" vertical="top" wrapText="1"/>
    </xf>
    <xf numFmtId="0" fontId="12" fillId="0" borderId="17" xfId="0" applyFont="1" applyBorder="1" applyAlignment="1">
      <alignment vertical="top" wrapText="1"/>
    </xf>
    <xf numFmtId="171" fontId="12" fillId="0" borderId="36" xfId="15" applyNumberFormat="1" applyFont="1" applyBorder="1" applyAlignment="1">
      <alignment horizontal="right" vertical="top" wrapText="1"/>
    </xf>
    <xf numFmtId="171" fontId="12" fillId="0" borderId="23" xfId="15" applyNumberFormat="1" applyFont="1" applyBorder="1" applyAlignment="1">
      <alignment vertical="top" wrapText="1"/>
    </xf>
    <xf numFmtId="171" fontId="12" fillId="0" borderId="37" xfId="15" applyNumberFormat="1" applyFont="1" applyBorder="1" applyAlignment="1">
      <alignment horizontal="right" vertical="top" wrapText="1"/>
    </xf>
    <xf numFmtId="171" fontId="12" fillId="0" borderId="38" xfId="15" applyNumberFormat="1" applyFont="1" applyBorder="1" applyAlignment="1">
      <alignment horizontal="right" vertical="top" wrapText="1"/>
    </xf>
    <xf numFmtId="0" fontId="12" fillId="0" borderId="17" xfId="0" applyFont="1" applyBorder="1" applyAlignment="1">
      <alignment horizontal="right" vertical="top" wrapText="1"/>
    </xf>
    <xf numFmtId="171" fontId="12" fillId="0" borderId="2" xfId="15" applyNumberFormat="1" applyFont="1" applyBorder="1" applyAlignment="1">
      <alignment horizontal="right" vertical="top" wrapText="1"/>
    </xf>
    <xf numFmtId="171" fontId="12" fillId="0" borderId="0" xfId="15" applyNumberFormat="1" applyFont="1" applyAlignment="1">
      <alignment horizontal="left"/>
    </xf>
    <xf numFmtId="0" fontId="12" fillId="0" borderId="18" xfId="0" applyFont="1" applyBorder="1" applyAlignment="1">
      <alignment horizontal="left" vertical="top" wrapText="1"/>
    </xf>
    <xf numFmtId="171" fontId="12" fillId="0" borderId="6" xfId="15" applyNumberFormat="1" applyFont="1" applyBorder="1" applyAlignment="1">
      <alignment horizontal="right" vertical="top" wrapText="1"/>
    </xf>
    <xf numFmtId="171" fontId="12" fillId="0" borderId="31" xfId="15" applyNumberFormat="1" applyFont="1" applyBorder="1" applyAlignment="1">
      <alignment horizontal="right" vertical="top" wrapText="1"/>
    </xf>
    <xf numFmtId="171" fontId="12" fillId="0" borderId="32" xfId="15" applyNumberFormat="1" applyFont="1" applyBorder="1" applyAlignment="1">
      <alignment horizontal="right" vertical="top" wrapText="1"/>
    </xf>
    <xf numFmtId="171" fontId="12" fillId="0" borderId="0" xfId="15" applyNumberFormat="1" applyFont="1" applyAlignment="1">
      <alignment/>
    </xf>
    <xf numFmtId="0" fontId="16" fillId="0" borderId="0" xfId="0" applyFont="1" applyAlignment="1">
      <alignment horizontal="left" wrapText="1"/>
    </xf>
    <xf numFmtId="43" fontId="12" fillId="0" borderId="28" xfId="15" applyFont="1" applyBorder="1" applyAlignment="1" quotePrefix="1">
      <alignment horizontal="center" vertical="top" wrapText="1"/>
    </xf>
    <xf numFmtId="43" fontId="12" fillId="0" borderId="39" xfId="15" applyFont="1" applyBorder="1" applyAlignment="1" quotePrefix="1">
      <alignment horizontal="center" vertical="top" wrapText="1"/>
    </xf>
    <xf numFmtId="0" fontId="13" fillId="0" borderId="16" xfId="0" applyFont="1" applyBorder="1" applyAlignment="1">
      <alignment vertical="top" wrapText="1"/>
    </xf>
    <xf numFmtId="0" fontId="13" fillId="0" borderId="2" xfId="0" applyFont="1" applyBorder="1" applyAlignment="1">
      <alignment vertical="top" wrapText="1"/>
    </xf>
    <xf numFmtId="0" fontId="13" fillId="0" borderId="3" xfId="0" applyFont="1" applyBorder="1" applyAlignment="1">
      <alignment vertical="top" wrapText="1"/>
    </xf>
    <xf numFmtId="0" fontId="12" fillId="0" borderId="0" xfId="0" applyNumberFormat="1" applyFont="1" applyBorder="1" applyAlignment="1">
      <alignment horizontal="center" vertical="top" wrapText="1"/>
    </xf>
    <xf numFmtId="43" fontId="12" fillId="0" borderId="2" xfId="15" applyFont="1" applyBorder="1" applyAlignment="1">
      <alignment vertical="top" wrapText="1"/>
    </xf>
    <xf numFmtId="0" fontId="14" fillId="0" borderId="0" xfId="0" applyNumberFormat="1" applyFont="1" applyBorder="1" applyAlignment="1">
      <alignment horizontal="center" vertical="top" wrapText="1"/>
    </xf>
    <xf numFmtId="0" fontId="14" fillId="0" borderId="18" xfId="0" applyFont="1" applyBorder="1" applyAlignment="1">
      <alignment vertical="top" wrapText="1"/>
    </xf>
    <xf numFmtId="171" fontId="14" fillId="0" borderId="6" xfId="15" applyNumberFormat="1" applyFont="1" applyBorder="1" applyAlignment="1">
      <alignment vertical="top" wrapText="1"/>
    </xf>
    <xf numFmtId="171" fontId="14" fillId="0" borderId="7" xfId="15" applyNumberFormat="1" applyFont="1" applyBorder="1" applyAlignment="1">
      <alignment horizontal="center" vertical="top" wrapText="1"/>
    </xf>
    <xf numFmtId="0" fontId="17" fillId="0" borderId="0" xfId="0" applyFont="1" applyBorder="1" applyAlignment="1">
      <alignment horizontal="left" wrapText="1"/>
    </xf>
    <xf numFmtId="171" fontId="17" fillId="0" borderId="0" xfId="15" applyNumberFormat="1" applyFont="1" applyBorder="1" applyAlignment="1">
      <alignment horizontal="left" wrapText="1"/>
    </xf>
    <xf numFmtId="171" fontId="14" fillId="0" borderId="0" xfId="15" applyNumberFormat="1" applyFont="1" applyBorder="1" applyAlignment="1">
      <alignment horizontal="center"/>
    </xf>
    <xf numFmtId="171" fontId="14" fillId="0" borderId="0" xfId="15" applyNumberFormat="1" applyFont="1" applyBorder="1" applyAlignment="1">
      <alignment/>
    </xf>
    <xf numFmtId="0" fontId="8" fillId="0" borderId="0" xfId="0" applyFont="1" applyAlignment="1">
      <alignment/>
    </xf>
    <xf numFmtId="171" fontId="8" fillId="0" borderId="0" xfId="15" applyNumberFormat="1" applyFont="1" applyAlignment="1">
      <alignment/>
    </xf>
    <xf numFmtId="0" fontId="5" fillId="0" borderId="0" xfId="0" applyFont="1" applyAlignment="1">
      <alignment/>
    </xf>
    <xf numFmtId="171" fontId="5" fillId="0" borderId="0" xfId="15" applyNumberFormat="1" applyFont="1" applyAlignment="1">
      <alignment/>
    </xf>
    <xf numFmtId="0" fontId="18" fillId="0" borderId="0" xfId="0" applyNumberFormat="1" applyFont="1" applyAlignment="1">
      <alignment horizontal="left"/>
    </xf>
    <xf numFmtId="0" fontId="18" fillId="0" borderId="0" xfId="0" applyFont="1" applyAlignment="1">
      <alignment horizontal="left"/>
    </xf>
    <xf numFmtId="0" fontId="8" fillId="0" borderId="0" xfId="0" applyNumberFormat="1" applyFont="1" applyAlignment="1">
      <alignment horizontal="left"/>
    </xf>
    <xf numFmtId="0" fontId="19" fillId="0" borderId="0" xfId="0" applyNumberFormat="1" applyFont="1" applyAlignment="1">
      <alignment horizontal="center"/>
    </xf>
    <xf numFmtId="0" fontId="20" fillId="0" borderId="0" xfId="0" applyNumberFormat="1" applyFont="1" applyAlignment="1">
      <alignment horizontal="center"/>
    </xf>
    <xf numFmtId="0" fontId="8" fillId="0" borderId="0" xfId="0" applyFont="1" applyBorder="1" applyAlignment="1">
      <alignment horizontal="center"/>
    </xf>
    <xf numFmtId="43" fontId="8" fillId="0" borderId="2" xfId="15" applyFont="1" applyBorder="1" applyAlignment="1">
      <alignment horizontal="right"/>
    </xf>
    <xf numFmtId="43" fontId="8" fillId="0" borderId="3" xfId="15" applyFont="1" applyBorder="1" applyAlignment="1">
      <alignment horizontal="right"/>
    </xf>
    <xf numFmtId="43" fontId="8" fillId="0" borderId="17" xfId="15" applyFont="1" applyBorder="1" applyAlignment="1">
      <alignment horizontal="right"/>
    </xf>
    <xf numFmtId="43" fontId="8" fillId="0" borderId="16" xfId="15" applyFont="1" applyBorder="1" applyAlignment="1">
      <alignment horizontal="right"/>
    </xf>
    <xf numFmtId="43" fontId="8" fillId="0" borderId="6" xfId="15" applyFont="1" applyBorder="1" applyAlignment="1" quotePrefix="1">
      <alignment horizontal="right"/>
    </xf>
    <xf numFmtId="171" fontId="8" fillId="0" borderId="3" xfId="15" applyNumberFormat="1" applyFont="1" applyBorder="1" applyAlignment="1">
      <alignment horizontal="right"/>
    </xf>
    <xf numFmtId="171" fontId="8" fillId="0" borderId="17" xfId="15" applyNumberFormat="1" applyFont="1" applyBorder="1" applyAlignment="1">
      <alignment horizontal="right"/>
    </xf>
    <xf numFmtId="0" fontId="5" fillId="0" borderId="0" xfId="0" applyFont="1" applyBorder="1" applyAlignment="1">
      <alignment/>
    </xf>
    <xf numFmtId="171" fontId="5" fillId="0" borderId="3" xfId="15" applyNumberFormat="1" applyFont="1" applyBorder="1" applyAlignment="1">
      <alignment horizontal="right"/>
    </xf>
    <xf numFmtId="0" fontId="5" fillId="0" borderId="0" xfId="0" applyFont="1" applyBorder="1" applyAlignment="1">
      <alignment wrapText="1"/>
    </xf>
    <xf numFmtId="171" fontId="5" fillId="0" borderId="4" xfId="15" applyNumberFormat="1" applyFont="1" applyBorder="1" applyAlignment="1">
      <alignment horizontal="right"/>
    </xf>
    <xf numFmtId="0" fontId="5" fillId="0" borderId="0" xfId="0" applyFont="1" applyBorder="1" applyAlignment="1">
      <alignment horizontal="left" indent="1"/>
    </xf>
    <xf numFmtId="171" fontId="8" fillId="0" borderId="15" xfId="15" applyNumberFormat="1" applyFont="1" applyBorder="1" applyAlignment="1">
      <alignment horizontal="right"/>
    </xf>
    <xf numFmtId="171" fontId="8" fillId="0" borderId="22" xfId="15" applyNumberFormat="1" applyFont="1" applyBorder="1" applyAlignment="1">
      <alignment horizontal="right"/>
    </xf>
    <xf numFmtId="0" fontId="8" fillId="0" borderId="6" xfId="0" applyFont="1" applyBorder="1" applyAlignment="1">
      <alignment horizontal="left"/>
    </xf>
    <xf numFmtId="0" fontId="8" fillId="0" borderId="27" xfId="0" applyFont="1" applyBorder="1" applyAlignment="1">
      <alignment horizontal="left"/>
    </xf>
    <xf numFmtId="171" fontId="8" fillId="0" borderId="6" xfId="15" applyNumberFormat="1" applyFont="1" applyBorder="1" applyAlignment="1">
      <alignment horizontal="right"/>
    </xf>
    <xf numFmtId="171" fontId="5" fillId="0" borderId="7" xfId="15" applyNumberFormat="1" applyFont="1" applyBorder="1" applyAlignment="1">
      <alignment horizontal="right"/>
    </xf>
    <xf numFmtId="171" fontId="8" fillId="0" borderId="7" xfId="15" applyNumberFormat="1" applyFont="1" applyBorder="1" applyAlignment="1">
      <alignment horizontal="right"/>
    </xf>
    <xf numFmtId="171" fontId="21" fillId="0" borderId="18" xfId="15" applyNumberFormat="1" applyFont="1" applyBorder="1" applyAlignment="1">
      <alignment horizontal="right"/>
    </xf>
    <xf numFmtId="171" fontId="8" fillId="0" borderId="18" xfId="15" applyNumberFormat="1" applyFont="1" applyBorder="1" applyAlignment="1">
      <alignment horizontal="right"/>
    </xf>
    <xf numFmtId="0" fontId="7" fillId="0" borderId="0" xfId="0" applyFont="1" applyFill="1" applyAlignment="1">
      <alignment/>
    </xf>
    <xf numFmtId="0" fontId="8" fillId="0" borderId="0" xfId="0" applyFont="1" applyFill="1" applyAlignment="1">
      <alignment/>
    </xf>
    <xf numFmtId="0" fontId="5" fillId="0" borderId="19" xfId="0" applyFont="1" applyBorder="1" applyAlignment="1">
      <alignment horizontal="center"/>
    </xf>
    <xf numFmtId="43" fontId="8" fillId="0" borderId="17" xfId="15" applyFont="1" applyBorder="1" applyAlignment="1" quotePrefix="1">
      <alignment horizontal="right"/>
    </xf>
    <xf numFmtId="0" fontId="8" fillId="0" borderId="32" xfId="0" applyFont="1" applyBorder="1" applyAlignment="1">
      <alignment horizontal="center"/>
    </xf>
    <xf numFmtId="171" fontId="5" fillId="0" borderId="16" xfId="15" applyNumberFormat="1" applyFont="1" applyBorder="1" applyAlignment="1">
      <alignment/>
    </xf>
    <xf numFmtId="171" fontId="5" fillId="0" borderId="17" xfId="15" applyNumberFormat="1" applyFont="1" applyBorder="1" applyAlignment="1">
      <alignment/>
    </xf>
    <xf numFmtId="171" fontId="5" fillId="0" borderId="20" xfId="15" applyNumberFormat="1" applyFont="1" applyBorder="1" applyAlignment="1">
      <alignment/>
    </xf>
    <xf numFmtId="171" fontId="5" fillId="0" borderId="22" xfId="15" applyNumberFormat="1" applyFont="1" applyBorder="1" applyAlignment="1">
      <alignment/>
    </xf>
    <xf numFmtId="171" fontId="5" fillId="0" borderId="18" xfId="15" applyNumberFormat="1" applyFont="1" applyBorder="1" applyAlignment="1">
      <alignment/>
    </xf>
    <xf numFmtId="0" fontId="8" fillId="0" borderId="0" xfId="0" applyFont="1" applyBorder="1" applyAlignment="1">
      <alignment/>
    </xf>
    <xf numFmtId="171" fontId="5" fillId="0" borderId="0" xfId="15" applyNumberFormat="1" applyFont="1" applyBorder="1" applyAlignment="1">
      <alignment/>
    </xf>
    <xf numFmtId="171" fontId="5" fillId="0" borderId="0" xfId="15" applyNumberFormat="1" applyFont="1" applyBorder="1" applyAlignment="1">
      <alignment horizontal="center"/>
    </xf>
    <xf numFmtId="0" fontId="5" fillId="0" borderId="0" xfId="0" applyFont="1" applyBorder="1" applyAlignment="1">
      <alignment horizontal="center"/>
    </xf>
    <xf numFmtId="43" fontId="8" fillId="0" borderId="40" xfId="15" applyFont="1" applyBorder="1" applyAlignment="1">
      <alignment horizontal="right"/>
    </xf>
    <xf numFmtId="3" fontId="5" fillId="0" borderId="0" xfId="0" applyNumberFormat="1" applyFont="1" applyAlignment="1">
      <alignment/>
    </xf>
    <xf numFmtId="171" fontId="5" fillId="0" borderId="41" xfId="15" applyNumberFormat="1" applyFont="1" applyBorder="1" applyAlignment="1">
      <alignment/>
    </xf>
    <xf numFmtId="0" fontId="11" fillId="0" borderId="0" xfId="0" applyFont="1" applyAlignment="1">
      <alignment vertical="center" wrapText="1"/>
    </xf>
    <xf numFmtId="171" fontId="5" fillId="0" borderId="42" xfId="15" applyNumberFormat="1" applyFont="1" applyFill="1" applyBorder="1" applyAlignment="1">
      <alignment horizontal="left" wrapText="1" indent="5"/>
    </xf>
    <xf numFmtId="171" fontId="5" fillId="0" borderId="43" xfId="15" applyNumberFormat="1" applyFont="1" applyFill="1" applyBorder="1" applyAlignment="1">
      <alignment horizontal="left" wrapText="1" indent="5"/>
    </xf>
    <xf numFmtId="16" fontId="6" fillId="0" borderId="44" xfId="0" applyNumberFormat="1" applyFont="1" applyBorder="1" applyAlignment="1" quotePrefix="1">
      <alignment horizontal="center" vertical="center" wrapText="1"/>
    </xf>
    <xf numFmtId="0" fontId="7" fillId="0" borderId="0" xfId="0" applyFont="1" applyAlignment="1">
      <alignment horizontal="left"/>
    </xf>
    <xf numFmtId="0" fontId="7" fillId="0" borderId="0" xfId="0" applyFont="1" applyAlignment="1">
      <alignment/>
    </xf>
    <xf numFmtId="43" fontId="8" fillId="0" borderId="6" xfId="15" applyFont="1" applyBorder="1" applyAlignment="1">
      <alignment horizontal="right"/>
    </xf>
    <xf numFmtId="0" fontId="0" fillId="0" borderId="32" xfId="0" applyBorder="1" applyAlignment="1">
      <alignment/>
    </xf>
    <xf numFmtId="0" fontId="6" fillId="0" borderId="19" xfId="0" applyFont="1" applyBorder="1" applyAlignment="1">
      <alignment horizontal="center" vertical="center" wrapText="1"/>
    </xf>
    <xf numFmtId="16" fontId="6" fillId="0" borderId="11" xfId="0" applyNumberFormat="1" applyFont="1" applyBorder="1" applyAlignment="1" quotePrefix="1">
      <alignment horizontal="center" vertical="center" wrapText="1"/>
    </xf>
    <xf numFmtId="0" fontId="11" fillId="0" borderId="0" xfId="0" applyFont="1" applyAlignment="1">
      <alignment horizontal="left" vertical="center" wrapText="1"/>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5" fillId="0" borderId="26" xfId="0" applyFont="1" applyBorder="1" applyAlignment="1" quotePrefix="1">
      <alignment horizontal="center"/>
    </xf>
    <xf numFmtId="0" fontId="5" fillId="0" borderId="0" xfId="0" applyFont="1" applyAlignment="1">
      <alignment horizontal="center"/>
    </xf>
    <xf numFmtId="0" fontId="5" fillId="0" borderId="27" xfId="0" applyFont="1" applyBorder="1" applyAlignment="1">
      <alignment horizontal="center"/>
    </xf>
    <xf numFmtId="0" fontId="7" fillId="0" borderId="0" xfId="0" applyFont="1" applyFill="1" applyAlignment="1">
      <alignment horizontal="left"/>
    </xf>
    <xf numFmtId="171" fontId="8" fillId="0" borderId="1" xfId="15" applyNumberFormat="1" applyFont="1" applyBorder="1" applyAlignment="1">
      <alignment horizontal="center" vertical="top" wrapText="1"/>
    </xf>
    <xf numFmtId="171" fontId="8" fillId="0" borderId="34" xfId="15" applyNumberFormat="1" applyFont="1" applyBorder="1" applyAlignment="1">
      <alignment horizontal="center" vertical="top" wrapText="1"/>
    </xf>
    <xf numFmtId="0" fontId="6" fillId="0" borderId="2" xfId="0" applyFont="1" applyBorder="1" applyAlignment="1">
      <alignment horizontal="center" vertical="center" wrapText="1"/>
    </xf>
    <xf numFmtId="171" fontId="5" fillId="0" borderId="38" xfId="15" applyNumberFormat="1" applyFont="1" applyFill="1" applyBorder="1" applyAlignment="1">
      <alignment horizontal="left" indent="5"/>
    </xf>
    <xf numFmtId="171" fontId="5" fillId="0" borderId="11" xfId="15" applyNumberFormat="1" applyFont="1" applyFill="1" applyBorder="1" applyAlignment="1">
      <alignment horizontal="left" wrapText="1" indent="5"/>
    </xf>
    <xf numFmtId="171" fontId="5" fillId="0" borderId="44" xfId="15" applyNumberFormat="1" applyFont="1" applyFill="1" applyBorder="1" applyAlignment="1">
      <alignment horizontal="left" wrapText="1" indent="5"/>
    </xf>
    <xf numFmtId="171" fontId="5" fillId="0" borderId="2" xfId="15" applyNumberFormat="1" applyFont="1" applyFill="1" applyBorder="1" applyAlignment="1">
      <alignment horizontal="left" wrapText="1" indent="5"/>
    </xf>
    <xf numFmtId="171" fontId="5" fillId="0" borderId="19" xfId="15" applyNumberFormat="1" applyFont="1" applyFill="1" applyBorder="1" applyAlignment="1">
      <alignment horizontal="left" wrapText="1" indent="5"/>
    </xf>
    <xf numFmtId="171" fontId="5" fillId="0" borderId="23" xfId="15" applyNumberFormat="1" applyFont="1" applyFill="1" applyBorder="1" applyAlignment="1">
      <alignment horizontal="center"/>
    </xf>
    <xf numFmtId="171" fontId="5" fillId="0" borderId="38" xfId="15" applyNumberFormat="1" applyFont="1" applyFill="1" applyBorder="1" applyAlignment="1">
      <alignment horizontal="center"/>
    </xf>
    <xf numFmtId="0" fontId="8"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6" xfId="0" applyFont="1" applyBorder="1" applyAlignment="1">
      <alignment horizontal="center"/>
    </xf>
    <xf numFmtId="43" fontId="8" fillId="0" borderId="2" xfId="15" applyFont="1" applyFill="1" applyBorder="1" applyAlignment="1">
      <alignment horizontal="right"/>
    </xf>
    <xf numFmtId="0" fontId="0" fillId="0" borderId="19" xfId="0" applyBorder="1" applyAlignment="1">
      <alignment/>
    </xf>
    <xf numFmtId="171" fontId="5" fillId="0" borderId="45" xfId="15" applyNumberFormat="1" applyFont="1" applyFill="1" applyBorder="1" applyAlignment="1">
      <alignment horizontal="left" wrapText="1" indent="5"/>
    </xf>
    <xf numFmtId="171" fontId="5" fillId="0" borderId="46" xfId="15" applyNumberFormat="1" applyFont="1" applyFill="1" applyBorder="1" applyAlignment="1">
      <alignment horizontal="left" wrapText="1" indent="5"/>
    </xf>
    <xf numFmtId="171" fontId="5" fillId="0" borderId="14" xfId="15" applyNumberFormat="1" applyFont="1" applyFill="1" applyBorder="1" applyAlignment="1">
      <alignment horizontal="left" indent="5"/>
    </xf>
    <xf numFmtId="171" fontId="5" fillId="0" borderId="47" xfId="15" applyNumberFormat="1" applyFont="1" applyFill="1" applyBorder="1" applyAlignment="1">
      <alignment horizontal="left" indent="5"/>
    </xf>
    <xf numFmtId="43" fontId="5" fillId="0" borderId="6" xfId="15" applyFont="1" applyFill="1" applyBorder="1" applyAlignment="1">
      <alignment horizontal="left" indent="5"/>
    </xf>
    <xf numFmtId="43" fontId="5" fillId="0" borderId="32" xfId="15" applyFont="1" applyFill="1" applyBorder="1" applyAlignment="1">
      <alignment horizontal="left" indent="5"/>
    </xf>
    <xf numFmtId="43" fontId="8" fillId="0" borderId="1" xfId="15" applyFont="1" applyFill="1" applyBorder="1" applyAlignment="1">
      <alignment horizontal="right"/>
    </xf>
    <xf numFmtId="0" fontId="0" fillId="0" borderId="34" xfId="0" applyBorder="1" applyAlignment="1">
      <alignment/>
    </xf>
    <xf numFmtId="171" fontId="5" fillId="0" borderId="2" xfId="15" applyNumberFormat="1" applyFont="1" applyFill="1" applyBorder="1" applyAlignment="1">
      <alignment horizontal="left" indent="5"/>
    </xf>
    <xf numFmtId="171" fontId="5" fillId="0" borderId="19" xfId="15" applyNumberFormat="1" applyFont="1" applyFill="1" applyBorder="1" applyAlignment="1">
      <alignment horizontal="left" indent="5"/>
    </xf>
    <xf numFmtId="171" fontId="5" fillId="0" borderId="42" xfId="15" applyNumberFormat="1" applyFont="1" applyFill="1" applyBorder="1" applyAlignment="1">
      <alignment horizontal="left" indent="5"/>
    </xf>
    <xf numFmtId="171" fontId="5" fillId="0" borderId="43" xfId="15" applyNumberFormat="1" applyFont="1" applyFill="1" applyBorder="1" applyAlignment="1">
      <alignment horizontal="left" indent="5"/>
    </xf>
    <xf numFmtId="43" fontId="8" fillId="0" borderId="1" xfId="15" applyFont="1" applyFill="1" applyBorder="1" applyAlignment="1">
      <alignment horizontal="right" wrapText="1"/>
    </xf>
    <xf numFmtId="43" fontId="8" fillId="0" borderId="34" xfId="15" applyFont="1" applyFill="1" applyBorder="1" applyAlignment="1">
      <alignment horizontal="right" wrapText="1"/>
    </xf>
    <xf numFmtId="0" fontId="12" fillId="0" borderId="1" xfId="0" applyFont="1" applyBorder="1" applyAlignment="1">
      <alignment horizontal="center" vertical="top" wrapText="1"/>
    </xf>
    <xf numFmtId="0" fontId="12" fillId="0" borderId="34" xfId="0" applyFont="1" applyBorder="1" applyAlignment="1">
      <alignment horizontal="center" vertical="top"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6" xfId="0" applyFont="1" applyBorder="1" applyAlignment="1">
      <alignment horizontal="center"/>
    </xf>
    <xf numFmtId="0" fontId="12" fillId="0" borderId="28" xfId="0" applyFont="1" applyBorder="1" applyAlignment="1">
      <alignment horizontal="center" vertical="top" wrapText="1"/>
    </xf>
    <xf numFmtId="0" fontId="12" fillId="0" borderId="30" xfId="0" applyFont="1" applyBorder="1" applyAlignment="1">
      <alignment horizontal="center" vertical="top" wrapText="1"/>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0" xfId="0" applyFont="1" applyAlignment="1">
      <alignment wrapText="1"/>
    </xf>
    <xf numFmtId="0" fontId="8" fillId="0" borderId="0" xfId="0" applyFont="1" applyAlignment="1">
      <alignment horizontal="left"/>
    </xf>
    <xf numFmtId="0" fontId="12" fillId="0" borderId="0" xfId="0" applyFont="1" applyFill="1" applyAlignment="1">
      <alignment wrapText="1"/>
    </xf>
    <xf numFmtId="16" fontId="12" fillId="0" borderId="6" xfId="0" applyNumberFormat="1" applyFont="1" applyBorder="1" applyAlignment="1">
      <alignment horizontal="center" vertical="top" wrapText="1"/>
    </xf>
    <xf numFmtId="0" fontId="12" fillId="0" borderId="32" xfId="0" applyFont="1" applyBorder="1" applyAlignment="1">
      <alignment horizontal="center" vertical="top" wrapText="1"/>
    </xf>
    <xf numFmtId="0" fontId="12" fillId="0" borderId="0" xfId="0" applyNumberFormat="1" applyFont="1" applyAlignment="1">
      <alignment horizontal="center"/>
    </xf>
    <xf numFmtId="0" fontId="12" fillId="0" borderId="0" xfId="0" applyFont="1" applyAlignment="1">
      <alignment horizontal="left" wrapText="1"/>
    </xf>
    <xf numFmtId="0" fontId="12" fillId="0" borderId="0" xfId="0" applyFont="1" applyAlignment="1">
      <alignment horizontal="left" vertical="top" wrapText="1"/>
    </xf>
    <xf numFmtId="16" fontId="12" fillId="0" borderId="6" xfId="0" applyNumberFormat="1" applyFont="1" applyBorder="1" applyAlignment="1" quotePrefix="1">
      <alignment horizontal="center" vertical="top" wrapText="1"/>
    </xf>
    <xf numFmtId="16" fontId="12" fillId="0" borderId="32" xfId="0" applyNumberFormat="1" applyFont="1" applyBorder="1" applyAlignment="1">
      <alignment horizontal="center" vertical="top" wrapText="1"/>
    </xf>
    <xf numFmtId="0" fontId="12" fillId="0" borderId="2" xfId="0" applyFont="1" applyBorder="1" applyAlignment="1">
      <alignment horizontal="center" vertical="top" wrapText="1"/>
    </xf>
    <xf numFmtId="0" fontId="12" fillId="0" borderId="19" xfId="0" applyFont="1" applyBorder="1" applyAlignment="1">
      <alignment horizontal="center" vertical="top" wrapText="1"/>
    </xf>
    <xf numFmtId="0" fontId="12" fillId="0" borderId="0" xfId="0" applyFont="1" applyBorder="1" applyAlignment="1">
      <alignment horizontal="center" vertical="top" wrapText="1"/>
    </xf>
    <xf numFmtId="0" fontId="12" fillId="0" borderId="26" xfId="0" applyFont="1" applyBorder="1" applyAlignment="1">
      <alignment horizontal="center" vertical="top" wrapText="1"/>
    </xf>
    <xf numFmtId="0" fontId="13" fillId="0" borderId="0" xfId="0" applyNumberFormat="1" applyFont="1" applyBorder="1" applyAlignment="1">
      <alignment horizontal="center" vertical="top" wrapText="1"/>
    </xf>
    <xf numFmtId="179" fontId="12" fillId="0" borderId="6" xfId="0" applyNumberFormat="1" applyFont="1" applyBorder="1" applyAlignment="1" quotePrefix="1">
      <alignment horizontal="center" vertical="top" wrapText="1"/>
    </xf>
    <xf numFmtId="179" fontId="12" fillId="0" borderId="32" xfId="0" applyNumberFormat="1" applyFont="1" applyBorder="1" applyAlignment="1">
      <alignment horizontal="center" vertical="top" wrapText="1"/>
    </xf>
    <xf numFmtId="0" fontId="13" fillId="0" borderId="0" xfId="0" applyFont="1" applyAlignment="1">
      <alignment horizontal="left"/>
    </xf>
    <xf numFmtId="0" fontId="8" fillId="0" borderId="2" xfId="0" applyFont="1" applyBorder="1" applyAlignment="1">
      <alignment horizontal="left" wrapText="1"/>
    </xf>
    <xf numFmtId="0" fontId="8" fillId="0" borderId="19" xfId="0" applyFont="1" applyBorder="1" applyAlignment="1">
      <alignment horizontal="left" wrapText="1"/>
    </xf>
    <xf numFmtId="0" fontId="8" fillId="0" borderId="1" xfId="0" applyFont="1" applyBorder="1" applyAlignment="1">
      <alignment horizontal="left" wrapText="1"/>
    </xf>
    <xf numFmtId="0" fontId="8" fillId="0" borderId="34" xfId="0" applyFont="1" applyBorder="1" applyAlignment="1">
      <alignment horizontal="left" wrapText="1"/>
    </xf>
    <xf numFmtId="0" fontId="7" fillId="0" borderId="0" xfId="0" applyFont="1" applyBorder="1" applyAlignment="1">
      <alignment horizontal="left"/>
    </xf>
    <xf numFmtId="0" fontId="8" fillId="0" borderId="1" xfId="0" applyFont="1" applyBorder="1" applyAlignment="1">
      <alignment horizontal="center"/>
    </xf>
    <xf numFmtId="0" fontId="8" fillId="0" borderId="34" xfId="0" applyFont="1" applyBorder="1" applyAlignment="1">
      <alignment horizontal="center"/>
    </xf>
    <xf numFmtId="0" fontId="8" fillId="0" borderId="2" xfId="0" applyFont="1" applyBorder="1" applyAlignment="1">
      <alignment horizontal="center"/>
    </xf>
    <xf numFmtId="0" fontId="8" fillId="0" borderId="19" xfId="0" applyFont="1" applyBorder="1" applyAlignment="1">
      <alignment horizontal="center"/>
    </xf>
    <xf numFmtId="0" fontId="8" fillId="0" borderId="0" xfId="0" applyFont="1" applyBorder="1" applyAlignment="1">
      <alignment horizontal="center"/>
    </xf>
    <xf numFmtId="0" fontId="8" fillId="0" borderId="6" xfId="0" applyFont="1" applyBorder="1" applyAlignment="1">
      <alignment horizontal="center"/>
    </xf>
    <xf numFmtId="0" fontId="8" fillId="0" borderId="27" xfId="0" applyFont="1" applyBorder="1" applyAlignment="1">
      <alignment horizontal="center"/>
    </xf>
    <xf numFmtId="0" fontId="7" fillId="0" borderId="0" xfId="0" applyFont="1" applyFill="1" applyBorder="1" applyAlignment="1">
      <alignment horizontal="left"/>
    </xf>
    <xf numFmtId="171" fontId="8" fillId="0" borderId="16" xfId="15" applyNumberFormat="1" applyFont="1" applyBorder="1" applyAlignment="1">
      <alignment horizontal="center"/>
    </xf>
    <xf numFmtId="171" fontId="8" fillId="0" borderId="17" xfId="15" applyNumberFormat="1" applyFont="1" applyBorder="1" applyAlignment="1">
      <alignment horizontal="center"/>
    </xf>
    <xf numFmtId="171" fontId="8" fillId="0" borderId="18" xfId="15" applyNumberFormat="1" applyFont="1" applyBorder="1" applyAlignment="1">
      <alignment horizontal="center"/>
    </xf>
    <xf numFmtId="171" fontId="8" fillId="0" borderId="16" xfId="15" applyNumberFormat="1" applyFont="1" applyBorder="1" applyAlignment="1">
      <alignment horizontal="center" wrapText="1"/>
    </xf>
    <xf numFmtId="171" fontId="8" fillId="0" borderId="17" xfId="15" applyNumberFormat="1" applyFont="1" applyBorder="1" applyAlignment="1">
      <alignment horizontal="center" wrapText="1"/>
    </xf>
    <xf numFmtId="171" fontId="8" fillId="0" borderId="18" xfId="15" applyNumberFormat="1" applyFont="1" applyBorder="1" applyAlignment="1">
      <alignment horizontal="center" wrapText="1"/>
    </xf>
    <xf numFmtId="0" fontId="8" fillId="0" borderId="16" xfId="15" applyNumberFormat="1" applyFont="1" applyBorder="1" applyAlignment="1">
      <alignment horizontal="center"/>
    </xf>
    <xf numFmtId="0" fontId="8" fillId="0" borderId="17" xfId="15" applyNumberFormat="1" applyFont="1" applyBorder="1" applyAlignment="1">
      <alignment horizontal="center"/>
    </xf>
    <xf numFmtId="171" fontId="8" fillId="0" borderId="1" xfId="15" applyNumberFormat="1" applyFont="1" applyBorder="1" applyAlignment="1">
      <alignment horizontal="center" wrapText="1"/>
    </xf>
    <xf numFmtId="171" fontId="8" fillId="0" borderId="34" xfId="15" applyNumberFormat="1" applyFont="1" applyBorder="1" applyAlignment="1">
      <alignment horizontal="center" wrapText="1"/>
    </xf>
    <xf numFmtId="0" fontId="0" fillId="0" borderId="2" xfId="0" applyFont="1" applyBorder="1" applyAlignment="1">
      <alignment horizontal="center" wrapText="1"/>
    </xf>
    <xf numFmtId="0" fontId="0" fillId="0" borderId="19" xfId="0" applyFont="1" applyBorder="1" applyAlignment="1">
      <alignment horizontal="center" wrapText="1"/>
    </xf>
    <xf numFmtId="0" fontId="0" fillId="0" borderId="6" xfId="0" applyFont="1" applyBorder="1" applyAlignment="1">
      <alignment horizontal="center" wrapText="1"/>
    </xf>
    <xf numFmtId="0" fontId="0" fillId="0" borderId="32" xfId="0" applyFont="1" applyBorder="1" applyAlignment="1">
      <alignment horizontal="center" wrapText="1"/>
    </xf>
    <xf numFmtId="171" fontId="5" fillId="0" borderId="6" xfId="15" applyNumberFormat="1" applyFont="1" applyBorder="1" applyAlignment="1">
      <alignment horizontal="center"/>
    </xf>
    <xf numFmtId="171" fontId="5" fillId="0" borderId="32" xfId="15" applyNumberFormat="1" applyFont="1" applyBorder="1" applyAlignment="1">
      <alignment horizontal="center"/>
    </xf>
    <xf numFmtId="171" fontId="5" fillId="0" borderId="2" xfId="15" applyNumberFormat="1" applyFont="1" applyBorder="1" applyAlignment="1">
      <alignment horizontal="center"/>
    </xf>
    <xf numFmtId="171" fontId="5" fillId="0" borderId="19" xfId="15" applyNumberFormat="1" applyFont="1" applyBorder="1" applyAlignment="1">
      <alignment horizontal="center"/>
    </xf>
    <xf numFmtId="43" fontId="8" fillId="0" borderId="32" xfId="15" applyFont="1" applyBorder="1" applyAlignment="1">
      <alignment horizontal="right"/>
    </xf>
    <xf numFmtId="43" fontId="8" fillId="0" borderId="2" xfId="15" applyFont="1" applyBorder="1" applyAlignment="1" quotePrefix="1">
      <alignment horizontal="right"/>
    </xf>
    <xf numFmtId="43" fontId="8" fillId="0" borderId="19" xfId="15" applyFont="1" applyBorder="1" applyAlignment="1">
      <alignment horizontal="right"/>
    </xf>
    <xf numFmtId="171" fontId="5" fillId="0" borderId="1" xfId="15" applyNumberFormat="1" applyFont="1" applyBorder="1" applyAlignment="1">
      <alignment horizontal="center"/>
    </xf>
    <xf numFmtId="171" fontId="5" fillId="0" borderId="34" xfId="15" applyNumberFormat="1" applyFont="1" applyBorder="1" applyAlignment="1">
      <alignment horizontal="center"/>
    </xf>
    <xf numFmtId="0" fontId="8" fillId="0" borderId="0" xfId="0" applyFont="1" applyFill="1" applyAlignment="1">
      <alignment horizontal="center"/>
    </xf>
    <xf numFmtId="16" fontId="6" fillId="0" borderId="6" xfId="0" applyNumberFormat="1" applyFont="1" applyBorder="1" applyAlignment="1" quotePrefix="1">
      <alignment horizontal="center" vertical="center" wrapText="1"/>
    </xf>
    <xf numFmtId="16" fontId="6" fillId="0" borderId="27" xfId="0" applyNumberFormat="1" applyFont="1" applyBorder="1" applyAlignment="1" quotePrefix="1">
      <alignment horizontal="center" vertical="center" wrapText="1"/>
    </xf>
    <xf numFmtId="16" fontId="6" fillId="0" borderId="32" xfId="0" applyNumberFormat="1" applyFont="1" applyBorder="1" applyAlignment="1" quotePrefix="1">
      <alignment horizontal="center" vertical="center" wrapText="1"/>
    </xf>
    <xf numFmtId="0" fontId="6"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4" xfId="0" applyFont="1" applyBorder="1" applyAlignment="1">
      <alignment horizontal="center" vertical="center" wrapText="1"/>
    </xf>
    <xf numFmtId="171" fontId="5" fillId="0" borderId="14" xfId="15" applyNumberFormat="1" applyFont="1" applyBorder="1" applyAlignment="1">
      <alignment horizontal="center"/>
    </xf>
    <xf numFmtId="171" fontId="5" fillId="0" borderId="47" xfId="15" applyNumberFormat="1" applyFont="1" applyBorder="1" applyAlignment="1">
      <alignment horizontal="center"/>
    </xf>
    <xf numFmtId="0" fontId="5" fillId="0" borderId="19" xfId="0" applyFont="1" applyBorder="1" applyAlignment="1">
      <alignment horizontal="center"/>
    </xf>
    <xf numFmtId="0" fontId="8" fillId="0" borderId="11" xfId="0" applyFont="1" applyBorder="1" applyAlignment="1">
      <alignment horizontal="center"/>
    </xf>
    <xf numFmtId="0" fontId="8" fillId="0" borderId="44"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一般_MgtReport0106-Draft" xfId="22"/>
    <cellStyle name="貨幣 [0]_RevBudget00-01withSales1.5m" xfId="23"/>
    <cellStyle name="貨幣_RevBudget00-01withSales1.5m"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714375</xdr:colOff>
      <xdr:row>0</xdr:row>
      <xdr:rowOff>0</xdr:rowOff>
    </xdr:from>
    <xdr:to>
      <xdr:col>6</xdr:col>
      <xdr:colOff>0</xdr:colOff>
      <xdr:row>0</xdr:row>
      <xdr:rowOff>0</xdr:rowOff>
    </xdr:to>
    <xdr:sp>
      <xdr:nvSpPr>
        <xdr:cNvPr id="1" name="TextBox 1"/>
        <xdr:cNvSpPr txBox="1">
          <a:spLocks noChangeArrowheads="1"/>
        </xdr:cNvSpPr>
      </xdr:nvSpPr>
      <xdr:spPr>
        <a:xfrm>
          <a:off x="6353175" y="0"/>
          <a:ext cx="11906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latin typeface="Times New Roman"/>
              <a:ea typeface="Times New Roman"/>
              <a:cs typeface="Times New Roman"/>
            </a:rPr>
            <a:t>DRAFT</a:t>
          </a:r>
          <a:r>
            <a:rPr lang="en-US" cap="none" sz="1200" b="0" i="0" u="none" baseline="0">
              <a:latin typeface="Times New Roman"/>
              <a:ea typeface="Times New Roman"/>
              <a:cs typeface="Times New Roman"/>
            </a:rPr>
            <a:t>
</a:t>
          </a:r>
          <a:r>
            <a:rPr lang="en-US" cap="none" sz="1100" b="1" i="0" u="none" baseline="0">
              <a:latin typeface="Times New Roman"/>
              <a:ea typeface="Times New Roman"/>
              <a:cs typeface="Times New Roman"/>
            </a:rPr>
            <a:t>For Discussion Purposes</a:t>
          </a:r>
        </a:p>
      </xdr:txBody>
    </xdr:sp>
    <xdr:clientData/>
  </xdr:twoCellAnchor>
  <xdr:twoCellAnchor editAs="oneCell">
    <xdr:from>
      <xdr:col>0</xdr:col>
      <xdr:colOff>9525</xdr:colOff>
      <xdr:row>0</xdr:row>
      <xdr:rowOff>0</xdr:rowOff>
    </xdr:from>
    <xdr:to>
      <xdr:col>0</xdr:col>
      <xdr:colOff>2190750</xdr:colOff>
      <xdr:row>4</xdr:row>
      <xdr:rowOff>0</xdr:rowOff>
    </xdr:to>
    <xdr:pic>
      <xdr:nvPicPr>
        <xdr:cNvPr id="2" name="Picture 2"/>
        <xdr:cNvPicPr preferRelativeResize="1">
          <a:picLocks noChangeAspect="1"/>
        </xdr:cNvPicPr>
      </xdr:nvPicPr>
      <xdr:blipFill>
        <a:blip r:embed="rId1"/>
        <a:stretch>
          <a:fillRect/>
        </a:stretch>
      </xdr:blipFill>
      <xdr:spPr>
        <a:xfrm>
          <a:off x="9525" y="0"/>
          <a:ext cx="2181225" cy="762000"/>
        </a:xfrm>
        <a:prstGeom prst="rect">
          <a:avLst/>
        </a:prstGeom>
        <a:noFill/>
        <a:ln w="9525" cmpd="sng">
          <a:noFill/>
        </a:ln>
      </xdr:spPr>
    </xdr:pic>
    <xdr:clientData/>
  </xdr:twoCellAnchor>
  <xdr:twoCellAnchor>
    <xdr:from>
      <xdr:col>8</xdr:col>
      <xdr:colOff>0</xdr:colOff>
      <xdr:row>0</xdr:row>
      <xdr:rowOff>0</xdr:rowOff>
    </xdr:from>
    <xdr:to>
      <xdr:col>8</xdr:col>
      <xdr:colOff>0</xdr:colOff>
      <xdr:row>0</xdr:row>
      <xdr:rowOff>0</xdr:rowOff>
    </xdr:to>
    <xdr:sp>
      <xdr:nvSpPr>
        <xdr:cNvPr id="3" name="TextBox 3"/>
        <xdr:cNvSpPr txBox="1">
          <a:spLocks noChangeArrowheads="1"/>
        </xdr:cNvSpPr>
      </xdr:nvSpPr>
      <xdr:spPr>
        <a:xfrm>
          <a:off x="8239125" y="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latin typeface="Times New Roman"/>
              <a:ea typeface="Times New Roman"/>
              <a:cs typeface="Times New Roman"/>
            </a:rPr>
            <a:t>DRAFT</a:t>
          </a:r>
          <a:r>
            <a:rPr lang="en-US" cap="none" sz="1200" b="0" i="0" u="none" baseline="0">
              <a:latin typeface="Times New Roman"/>
              <a:ea typeface="Times New Roman"/>
              <a:cs typeface="Times New Roman"/>
            </a:rPr>
            <a:t>
</a:t>
          </a:r>
          <a:r>
            <a:rPr lang="en-US" cap="none" sz="1100" b="1" i="0" u="none" baseline="0">
              <a:latin typeface="Times New Roman"/>
              <a:ea typeface="Times New Roman"/>
              <a:cs typeface="Times New Roman"/>
            </a:rPr>
            <a:t>For Discussion Purposes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2190750</xdr:colOff>
      <xdr:row>4</xdr:row>
      <xdr:rowOff>0</xdr:rowOff>
    </xdr:to>
    <xdr:pic>
      <xdr:nvPicPr>
        <xdr:cNvPr id="1" name="Picture 1"/>
        <xdr:cNvPicPr preferRelativeResize="1">
          <a:picLocks noChangeAspect="1"/>
        </xdr:cNvPicPr>
      </xdr:nvPicPr>
      <xdr:blipFill>
        <a:blip r:embed="rId1"/>
        <a:stretch>
          <a:fillRect/>
        </a:stretch>
      </xdr:blipFill>
      <xdr:spPr>
        <a:xfrm>
          <a:off x="9525" y="0"/>
          <a:ext cx="218122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1828800</xdr:colOff>
      <xdr:row>4</xdr:row>
      <xdr:rowOff>19050</xdr:rowOff>
    </xdr:to>
    <xdr:pic>
      <xdr:nvPicPr>
        <xdr:cNvPr id="1" name="Picture 1"/>
        <xdr:cNvPicPr preferRelativeResize="1">
          <a:picLocks noChangeAspect="1"/>
        </xdr:cNvPicPr>
      </xdr:nvPicPr>
      <xdr:blipFill>
        <a:blip r:embed="rId1"/>
        <a:stretch>
          <a:fillRect/>
        </a:stretch>
      </xdr:blipFill>
      <xdr:spPr>
        <a:xfrm>
          <a:off x="9525" y="0"/>
          <a:ext cx="218122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2076450</xdr:colOff>
      <xdr:row>4</xdr:row>
      <xdr:rowOff>0</xdr:rowOff>
    </xdr:to>
    <xdr:pic>
      <xdr:nvPicPr>
        <xdr:cNvPr id="1" name="Picture 1"/>
        <xdr:cNvPicPr preferRelativeResize="1">
          <a:picLocks noChangeAspect="1"/>
        </xdr:cNvPicPr>
      </xdr:nvPicPr>
      <xdr:blipFill>
        <a:blip r:embed="rId1"/>
        <a:stretch>
          <a:fillRect/>
        </a:stretch>
      </xdr:blipFill>
      <xdr:spPr>
        <a:xfrm>
          <a:off x="9525" y="0"/>
          <a:ext cx="2181225"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2190750</xdr:colOff>
      <xdr:row>4</xdr:row>
      <xdr:rowOff>0</xdr:rowOff>
    </xdr:to>
    <xdr:pic>
      <xdr:nvPicPr>
        <xdr:cNvPr id="1" name="Picture 1"/>
        <xdr:cNvPicPr preferRelativeResize="1">
          <a:picLocks noChangeAspect="1"/>
        </xdr:cNvPicPr>
      </xdr:nvPicPr>
      <xdr:blipFill>
        <a:blip r:embed="rId1"/>
        <a:stretch>
          <a:fillRect/>
        </a:stretch>
      </xdr:blipFill>
      <xdr:spPr>
        <a:xfrm>
          <a:off x="9525" y="0"/>
          <a:ext cx="21812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HINYI~1\LOCALS~1\Temp\Temporary%20Directory%202%20for%20Carotech%20Q3_2005%20rpt%20(2).zip\CaroGrp%20Q3%202005%20working%20fi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Owner\My%20Documents\Lhc\Accounts\FYE%202005\Budget-Caro5YearProjection(0409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Owner\My%20Documents\My%20C-D\AP%2006%2000-02\Stat.Reports\SOInvRepo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ocuments%20and%20Settings\Owner\Local%20Settings\Temporary%20Internet%20Files\OLK60\Management%20Account-0404%20analysis%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_Qtr rpt"/>
      <sheetName val="BS_Qtr rpt"/>
      <sheetName val="BS_Qtr rpt rev"/>
      <sheetName val="IS"/>
      <sheetName val="BS"/>
      <sheetName val="Notes"/>
      <sheetName val="SE"/>
      <sheetName val="CF"/>
      <sheetName val="Summ"/>
      <sheetName val="Caro PL Actual 05"/>
      <sheetName val="Caro PL Budget"/>
      <sheetName val="Caro PL Forecast"/>
      <sheetName val="Caro PL Actual 04"/>
      <sheetName val="Caro TB_Mar05"/>
      <sheetName val="Caro TB-Dec04"/>
      <sheetName val="Caro TB_Nov04"/>
      <sheetName val="Caro Add Info"/>
      <sheetName val="Caro CF"/>
      <sheetName val="Cost of FA fin"/>
      <sheetName val="HP"/>
      <sheetName val="T loans"/>
      <sheetName val="Grp-PL"/>
      <sheetName val="Grp-BS"/>
      <sheetName val="Grp-CF"/>
      <sheetName val="Grp-Notes"/>
      <sheetName val="Grp-SE"/>
      <sheetName val="Grp-PPE"/>
      <sheetName val="Grp-DTax"/>
    </sheetNames>
    <sheetDataSet>
      <sheetData sheetId="13">
        <row r="205">
          <cell r="L205">
            <v>11000</v>
          </cell>
        </row>
        <row r="206">
          <cell r="L206">
            <v>153000</v>
          </cell>
        </row>
      </sheetData>
      <sheetData sheetId="21">
        <row r="10">
          <cell r="J10">
            <v>37891922.36000001</v>
          </cell>
        </row>
        <row r="12">
          <cell r="J12">
            <v>77814.08</v>
          </cell>
        </row>
        <row r="27">
          <cell r="J27">
            <v>-1698656.8400000003</v>
          </cell>
        </row>
        <row r="29">
          <cell r="J29">
            <v>-326313</v>
          </cell>
        </row>
        <row r="56">
          <cell r="J56">
            <v>-1063543.75</v>
          </cell>
        </row>
        <row r="60">
          <cell r="J60">
            <v>-164000</v>
          </cell>
        </row>
        <row r="69">
          <cell r="J69">
            <v>3988932.630000001</v>
          </cell>
        </row>
      </sheetData>
      <sheetData sheetId="22">
        <row r="9">
          <cell r="G9">
            <v>38344888.45999999</v>
          </cell>
        </row>
        <row r="14">
          <cell r="G14">
            <v>108758.6</v>
          </cell>
        </row>
        <row r="19">
          <cell r="G19">
            <v>12846152.58</v>
          </cell>
        </row>
        <row r="20">
          <cell r="G20">
            <v>9933162.93</v>
          </cell>
        </row>
        <row r="21">
          <cell r="G21">
            <v>2246185.3200000003</v>
          </cell>
        </row>
        <row r="23">
          <cell r="G23">
            <v>4201754.49</v>
          </cell>
        </row>
        <row r="26">
          <cell r="G26">
            <v>500951.31000000006</v>
          </cell>
        </row>
        <row r="29">
          <cell r="G29">
            <v>2137451.82</v>
          </cell>
        </row>
        <row r="30">
          <cell r="G30">
            <v>3688505.33</v>
          </cell>
        </row>
        <row r="31">
          <cell r="G31">
            <v>-951759.62</v>
          </cell>
        </row>
        <row r="34">
          <cell r="G34">
            <v>1121.5</v>
          </cell>
        </row>
        <row r="35">
          <cell r="G35">
            <v>10566000</v>
          </cell>
        </row>
        <row r="36">
          <cell r="G36">
            <v>913521.9499999997</v>
          </cell>
        </row>
        <row r="37">
          <cell r="G37">
            <v>1925133.039999999</v>
          </cell>
        </row>
        <row r="38">
          <cell r="G38">
            <v>5985761</v>
          </cell>
        </row>
        <row r="45">
          <cell r="G45">
            <v>930000</v>
          </cell>
        </row>
        <row r="46">
          <cell r="G46">
            <v>3605973.85</v>
          </cell>
        </row>
        <row r="47">
          <cell r="G47">
            <v>8274159.92</v>
          </cell>
        </row>
        <row r="56">
          <cell r="G56">
            <v>20840000</v>
          </cell>
        </row>
        <row r="57">
          <cell r="G57">
            <v>0</v>
          </cell>
        </row>
        <row r="60">
          <cell r="G60">
            <v>10265984.900000017</v>
          </cell>
        </row>
      </sheetData>
      <sheetData sheetId="23">
        <row r="38">
          <cell r="M38">
            <v>-885482.4764120614</v>
          </cell>
        </row>
        <row r="50">
          <cell r="M50">
            <v>-10016990.460396538</v>
          </cell>
        </row>
        <row r="63">
          <cell r="M63">
            <v>5377999.342686154</v>
          </cell>
        </row>
        <row r="68">
          <cell r="M68">
            <v>39664.02999999991</v>
          </cell>
        </row>
      </sheetData>
      <sheetData sheetId="24">
        <row r="285">
          <cell r="L285">
            <v>1141028.24</v>
          </cell>
        </row>
        <row r="396">
          <cell r="L396">
            <v>4656598.18</v>
          </cell>
        </row>
        <row r="397">
          <cell r="L397">
            <v>8151000</v>
          </cell>
        </row>
        <row r="401">
          <cell r="L401">
            <v>1329162.82</v>
          </cell>
        </row>
        <row r="402">
          <cell r="L402">
            <v>2415000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F 2004-2006"/>
      <sheetName val="Lead 2005 to 2006"/>
      <sheetName val="Sensitivity analysis"/>
      <sheetName val="Sheet2"/>
      <sheetName val="IPOScheme"/>
      <sheetName val="Assumptns-2005"/>
      <sheetName val="Changes made"/>
      <sheetName val="BS (G)"/>
      <sheetName val="PL (G)"/>
      <sheetName val="CF (G)"/>
      <sheetName val="Sales summ"/>
      <sheetName val="T"/>
      <sheetName val="RM$"/>
      <sheetName val="RMQ"/>
      <sheetName val="Stock-RMat"/>
      <sheetName val="StockMovement"/>
      <sheetName val="StockVal-WIP n FG"/>
      <sheetName val="DL"/>
      <sheetName val="DL-Aug04"/>
      <sheetName val="VOH"/>
      <sheetName val="FOH (S)"/>
      <sheetName val="FOH"/>
      <sheetName val="QC (S)"/>
      <sheetName val="QC"/>
      <sheetName val="A (S)"/>
      <sheetName val="A"/>
      <sheetName val="S (2)"/>
      <sheetName val="Assumptions"/>
      <sheetName val="F"/>
      <sheetName val="TB"/>
      <sheetName val="TC"/>
      <sheetName val="BB"/>
      <sheetName val="HP"/>
      <sheetName val="HP details 30.6.04"/>
      <sheetName val="TL"/>
      <sheetName val="TL#2 30.6.04"/>
      <sheetName val="TAX04"/>
      <sheetName val="CA"/>
      <sheetName val="DTax04"/>
      <sheetName val="PJT (FA)"/>
      <sheetName val="Addn. FA"/>
      <sheetName val="ST-CAPEX"/>
      <sheetName val="CaroIncP&amp;L"/>
      <sheetName val="CaroIncB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de"/>
      <sheetName val="Customer"/>
      <sheetName val="SO"/>
      <sheetName val="PF-USD"/>
      <sheetName val="PF-RM"/>
      <sheetName val="Inv-U"/>
      <sheetName val="DO-U"/>
      <sheetName val="PL-U"/>
      <sheetName val="Inv-M"/>
      <sheetName val="DO-M"/>
      <sheetName val="PL-M"/>
      <sheetName val="Ship"/>
      <sheetName val="Age"/>
      <sheetName val="R1"/>
      <sheetName val="R2"/>
      <sheetName val="R3"/>
      <sheetName val="R4-8"/>
      <sheetName val="Pyt"/>
      <sheetName val="SA"/>
      <sheetName val="Sales"/>
      <sheetName val="Qty"/>
      <sheetName val="CAV"/>
    </sheetNames>
    <sheetDataSet>
      <sheetData sheetId="0">
        <row r="1">
          <cell r="A1" t="str">
            <v>CODE</v>
          </cell>
          <cell r="B1" t="str">
            <v>DESCRIPTION</v>
          </cell>
        </row>
        <row r="2">
          <cell r="A2" t="str">
            <v>CAROMIN</v>
          </cell>
          <cell r="B2" t="str">
            <v>Natural Mixed Phyto-Carotenoid Complex</v>
          </cell>
          <cell r="C2" t="str">
            <v>Concentrate</v>
          </cell>
          <cell r="D2" t="str">
            <v>(PALM CAROTENE)</v>
          </cell>
        </row>
        <row r="3">
          <cell r="A3" t="str">
            <v>CAROSOL</v>
          </cell>
          <cell r="B3" t="str">
            <v>Natural Mixed Carotenoid Powder</v>
          </cell>
          <cell r="C3" t="str">
            <v>Cold Water Soluble</v>
          </cell>
          <cell r="D3" t="str">
            <v>(PALM CAROTENE WATER SOLUBLE POWDER)</v>
          </cell>
        </row>
        <row r="4">
          <cell r="A4" t="str">
            <v>GLY</v>
          </cell>
          <cell r="B4" t="str">
            <v>Crude Glycerine</v>
          </cell>
        </row>
        <row r="5">
          <cell r="A5" t="str">
            <v>LYCOMAX</v>
          </cell>
          <cell r="B5" t="str">
            <v>Natural Lycopene Oleoresin</v>
          </cell>
          <cell r="C5" t="str">
            <v>Oil Suspension</v>
          </cell>
          <cell r="D5" t="str">
            <v>(TOMATO LYCOPENE)</v>
          </cell>
        </row>
        <row r="6">
          <cell r="A6" t="str">
            <v>PFAME</v>
          </cell>
          <cell r="B6" t="str">
            <v>Palm Fatty Acid Methyl Ester</v>
          </cell>
        </row>
        <row r="7">
          <cell r="A7" t="str">
            <v>PSOIL</v>
          </cell>
          <cell r="B7" t="str">
            <v>Palm Sludge Oil</v>
          </cell>
        </row>
        <row r="8">
          <cell r="A8" t="str">
            <v>STEROMAX</v>
          </cell>
          <cell r="B8" t="str">
            <v>Natural Phyto-Sterol Complex</v>
          </cell>
          <cell r="C8" t="str">
            <v>Powder</v>
          </cell>
          <cell r="D8" t="str">
            <v>(PALM STEROL)</v>
          </cell>
        </row>
        <row r="9">
          <cell r="A9" t="str">
            <v>TOCOMAX</v>
          </cell>
          <cell r="B9" t="str">
            <v>Natural Phyto-Tocotrienol/Tocopherol Complex</v>
          </cell>
          <cell r="C9" t="str">
            <v>Powder</v>
          </cell>
          <cell r="D9" t="str">
            <v>(PALM VITAMIN E)</v>
          </cell>
        </row>
        <row r="10">
          <cell r="A10" t="str">
            <v>TOCOMIN</v>
          </cell>
          <cell r="B10" t="str">
            <v>Natural Phyto-Tocotrienol/Tocopherol Complex</v>
          </cell>
          <cell r="C10" t="str">
            <v>Oil Suspension</v>
          </cell>
          <cell r="D10" t="str">
            <v>(PALM VITAMIN E)</v>
          </cell>
        </row>
        <row r="11">
          <cell r="A11" t="str">
            <v>TOCOVID</v>
          </cell>
          <cell r="B11" t="str">
            <v>Natural Phyto-Tocotrienol/Tocopherol Soft Gelatine Capsules</v>
          </cell>
          <cell r="D11" t="str">
            <v>(PALM VITAMIN E SOFT GELETINE CAPSULES)</v>
          </cell>
        </row>
        <row r="12">
          <cell r="A12" t="str">
            <v>SPECTRA</v>
          </cell>
          <cell r="B12" t="str">
            <v>Natural Phyto-Tocotrienol &amp; Phyto-Carotenoid Oil Complex</v>
          </cell>
        </row>
        <row r="13">
          <cell r="A13" t="str">
            <v>CAROLEIN</v>
          </cell>
        </row>
        <row r="14">
          <cell r="A14" t="str">
            <v>FREIGHT</v>
          </cell>
          <cell r="B14" t="str">
            <v>&amp; INSURANCE</v>
          </cell>
        </row>
      </sheetData>
      <sheetData sheetId="1">
        <row r="1">
          <cell r="A1" t="str">
            <v>NAME</v>
          </cell>
          <cell r="B1" t="str">
            <v>CORRESPONDANCES ADDRESS</v>
          </cell>
          <cell r="F1" t="str">
            <v>CONTACT PERSON - SHIPMENT</v>
          </cell>
          <cell r="G1" t="str">
            <v>TELEPHONE</v>
          </cell>
          <cell r="H1" t="str">
            <v>FAX</v>
          </cell>
          <cell r="I1" t="str">
            <v>TERM</v>
          </cell>
          <cell r="J1" t="str">
            <v>SHORT NAME</v>
          </cell>
          <cell r="K1" t="str">
            <v>TERM</v>
          </cell>
        </row>
        <row r="2">
          <cell r="A2" t="str">
            <v>Actives International</v>
          </cell>
          <cell r="B2" t="str">
            <v>81, Orchard Street,</v>
          </cell>
          <cell r="C2" t="str">
            <v>Ramsey,</v>
          </cell>
          <cell r="D2" t="str">
            <v>NJ 07446,</v>
          </cell>
          <cell r="E2" t="str">
            <v>USA</v>
          </cell>
          <cell r="F2" t="str">
            <v>Mr. Tom Reitz</v>
          </cell>
          <cell r="G2" t="str">
            <v>+ 1 201 236 2828</v>
          </cell>
          <cell r="H2" t="str">
            <v>+ 1 201 236 9055</v>
          </cell>
          <cell r="I2" t="str">
            <v>30 Days</v>
          </cell>
          <cell r="J2" t="str">
            <v>Actives International</v>
          </cell>
          <cell r="K2" t="str">
            <v>30</v>
          </cell>
        </row>
        <row r="3">
          <cell r="A3" t="str">
            <v>Ajanta Pharma Ltd</v>
          </cell>
          <cell r="B3" t="str">
            <v>98, Charkop Industrial Estate,</v>
          </cell>
          <cell r="C3" t="str">
            <v>Hindustan Naka, Link Road, Kandivali (W),</v>
          </cell>
          <cell r="D3" t="str">
            <v>Mumbai - 400 067,</v>
          </cell>
          <cell r="E3" t="str">
            <v>India</v>
          </cell>
          <cell r="F3" t="str">
            <v>Dr. M.K. Biyani / Ajay S Doshi</v>
          </cell>
          <cell r="G3" t="str">
            <v>+ 91 2 2868 3210</v>
          </cell>
          <cell r="H3" t="str">
            <v>+ 91 2 2868 2845</v>
          </cell>
          <cell r="I3" t="str">
            <v>Cash In Advance</v>
          </cell>
          <cell r="J3" t="str">
            <v>Ajanta Pharma</v>
          </cell>
          <cell r="K3" t="str">
            <v>Advance</v>
          </cell>
        </row>
        <row r="4">
          <cell r="A4" t="str">
            <v>American River Nutrition, Inc</v>
          </cell>
          <cell r="B4" t="str">
            <v>31, Campus Plaza,</v>
          </cell>
          <cell r="C4" t="str">
            <v>Hadley,</v>
          </cell>
          <cell r="D4" t="str">
            <v>MA 01035,</v>
          </cell>
          <cell r="E4" t="str">
            <v>USA</v>
          </cell>
          <cell r="F4" t="str">
            <v>Mr. Michael Mazumdar</v>
          </cell>
          <cell r="G4" t="str">
            <v>+ 1 413 253 3449</v>
          </cell>
          <cell r="H4" t="str">
            <v>+ 1 413 256 8665</v>
          </cell>
          <cell r="I4" t="str">
            <v>30 Days</v>
          </cell>
          <cell r="J4" t="str">
            <v>American River</v>
          </cell>
          <cell r="K4" t="str">
            <v>30</v>
          </cell>
        </row>
        <row r="5">
          <cell r="A5" t="str">
            <v>B&amp;D Nutritional Ingredients, Inc</v>
          </cell>
          <cell r="B5" t="str">
            <v>2794, Loker Ave,</v>
          </cell>
          <cell r="C5" t="str">
            <v>West Suite 103, Carsbad,</v>
          </cell>
          <cell r="D5" t="str">
            <v>CA 92008</v>
          </cell>
          <cell r="E5" t="str">
            <v>USA</v>
          </cell>
          <cell r="F5" t="str">
            <v>Mr. Bill Van Dyke</v>
          </cell>
          <cell r="G5" t="str">
            <v>+ 1 760 931 0900</v>
          </cell>
          <cell r="H5" t="str">
            <v>+ 1 760 931 9670</v>
          </cell>
          <cell r="I5" t="str">
            <v>Cash (COD)</v>
          </cell>
          <cell r="J5" t="str">
            <v>B&amp;D Nutritional</v>
          </cell>
          <cell r="K5" t="str">
            <v>COD</v>
          </cell>
        </row>
        <row r="6">
          <cell r="A6" t="str">
            <v>Bronson &amp; Jacobs Pty Limited</v>
          </cell>
          <cell r="B6" t="str">
            <v>5, Parkview Drive,</v>
          </cell>
          <cell r="C6" t="str">
            <v>Australia Centre,</v>
          </cell>
          <cell r="D6" t="str">
            <v>Homebush, NSW 2140,</v>
          </cell>
          <cell r="E6" t="str">
            <v>Australia</v>
          </cell>
          <cell r="F6" t="str">
            <v>Ms. Katrina Suttle</v>
          </cell>
          <cell r="G6" t="str">
            <v>+ 61 02 9394 3288</v>
          </cell>
          <cell r="H6" t="str">
            <v>+ 61 02 9394 3222</v>
          </cell>
          <cell r="I6" t="str">
            <v>Cash (COD)</v>
          </cell>
          <cell r="J6" t="str">
            <v>B&amp;J, Australia</v>
          </cell>
          <cell r="K6" t="str">
            <v>COD</v>
          </cell>
        </row>
        <row r="7">
          <cell r="A7" t="str">
            <v>Bronson &amp; Jacobs Pty Ltd</v>
          </cell>
          <cell r="B7" t="str">
            <v>10, Flower Street,</v>
          </cell>
          <cell r="C7" t="str">
            <v>Eden Terrace,</v>
          </cell>
          <cell r="D7" t="str">
            <v>Auckland 1035,</v>
          </cell>
          <cell r="E7" t="str">
            <v>New Zealand</v>
          </cell>
          <cell r="F7" t="str">
            <v>Ms. Andrea McDonald</v>
          </cell>
          <cell r="G7" t="str">
            <v>+ 64 9309 2528</v>
          </cell>
          <cell r="H7" t="str">
            <v>+ 64 9307 5809</v>
          </cell>
          <cell r="I7" t="str">
            <v>Cash (COD)</v>
          </cell>
          <cell r="J7" t="str">
            <v>B&amp;J, New Zealand</v>
          </cell>
          <cell r="K7" t="str">
            <v>COD</v>
          </cell>
        </row>
        <row r="8">
          <cell r="A8" t="str">
            <v>Bush Boake Allen Ltd</v>
          </cell>
          <cell r="B8" t="str">
            <v>Blackhorse Lane,</v>
          </cell>
          <cell r="C8" t="str">
            <v>Walthamstow,</v>
          </cell>
          <cell r="D8" t="str">
            <v>London E17 5QP,</v>
          </cell>
          <cell r="E8" t="str">
            <v>England</v>
          </cell>
          <cell r="F8" t="str">
            <v>Mr. Andrew Plumb</v>
          </cell>
          <cell r="G8" t="str">
            <v>+ 44 181 523 6000</v>
          </cell>
          <cell r="H8" t="str">
            <v>+ 44 181 523 6017</v>
          </cell>
          <cell r="I8" t="str">
            <v>30 Days</v>
          </cell>
          <cell r="J8" t="str">
            <v>Bush Boake Allen</v>
          </cell>
          <cell r="K8" t="str">
            <v>30</v>
          </cell>
        </row>
        <row r="9">
          <cell r="A9" t="str">
            <v>C.C. Palm Trading Sdn Bhd</v>
          </cell>
          <cell r="B9" t="str">
            <v>62B, 2nd Floor, Jalan Batu Unjur 1,</v>
          </cell>
          <cell r="C9" t="str">
            <v>Taman Bayu Perdana, Off Jalan Kim Chuan,</v>
          </cell>
          <cell r="D9" t="str">
            <v>41200 Klang, Selangor,</v>
          </cell>
          <cell r="E9" t="str">
            <v>Malaysia</v>
          </cell>
          <cell r="F9" t="str">
            <v>Mr. Goh Ching Chian</v>
          </cell>
          <cell r="G9" t="str">
            <v>+ 60 3 323 1655</v>
          </cell>
          <cell r="H9" t="str">
            <v>+ 60 3 323 0655</v>
          </cell>
          <cell r="I9" t="str">
            <v>Cash In Advance</v>
          </cell>
          <cell r="J9" t="str">
            <v>C.C. Palm</v>
          </cell>
          <cell r="K9" t="str">
            <v>Advance</v>
          </cell>
        </row>
        <row r="10">
          <cell r="A10" t="str">
            <v>Carotec Inc</v>
          </cell>
          <cell r="B10" t="str">
            <v>P.O. Box 9919,</v>
          </cell>
          <cell r="C10" t="str">
            <v>Naples,</v>
          </cell>
          <cell r="D10" t="str">
            <v>Florida 34101,</v>
          </cell>
          <cell r="E10" t="str">
            <v>USA</v>
          </cell>
          <cell r="F10" t="str">
            <v>Mr. James Spounias</v>
          </cell>
          <cell r="G10" t="str">
            <v>+ 1 941 353 2348</v>
          </cell>
          <cell r="H10" t="str">
            <v>+ 1 941 353 2365</v>
          </cell>
          <cell r="I10" t="str">
            <v>Cash (COD)</v>
          </cell>
          <cell r="J10" t="str">
            <v>Carotec Inc</v>
          </cell>
          <cell r="K10" t="str">
            <v>COD</v>
          </cell>
        </row>
        <row r="11">
          <cell r="A11" t="str">
            <v>Carotech Inc</v>
          </cell>
          <cell r="B11" t="str">
            <v>20, Orchid Court,</v>
          </cell>
          <cell r="C11" t="str">
            <v>Edicon,</v>
          </cell>
          <cell r="D11" t="str">
            <v>NJ 08820,</v>
          </cell>
          <cell r="E11" t="str">
            <v>USA</v>
          </cell>
          <cell r="F11" t="str">
            <v>Mr. WH Leong / Ms. WY Chow</v>
          </cell>
          <cell r="G11" t="str">
            <v>+ 1 908 822 9298</v>
          </cell>
          <cell r="H11" t="str">
            <v>+ 1 908 822 8290</v>
          </cell>
          <cell r="J11" t="str">
            <v>Carotech Inc</v>
          </cell>
        </row>
        <row r="12">
          <cell r="A12" t="str">
            <v>Chemische Fabrik Schweizerhall</v>
          </cell>
          <cell r="B12" t="str">
            <v>Elsasserstrsse 231,</v>
          </cell>
          <cell r="C12" t="str">
            <v>CH-4013 Basel,</v>
          </cell>
          <cell r="D12" t="str">
            <v>Switzerland</v>
          </cell>
          <cell r="F12" t="str">
            <v>Mrs. Marianne Spane-Hohler</v>
          </cell>
          <cell r="G12" t="str">
            <v>+ 41 6 1326 8308</v>
          </cell>
          <cell r="H12" t="str">
            <v>+ 41 6 1326 8383</v>
          </cell>
          <cell r="I12" t="str">
            <v>Cash (COD)</v>
          </cell>
          <cell r="J12" t="str">
            <v>Chemische Fabrik</v>
          </cell>
          <cell r="K12" t="str">
            <v>COD</v>
          </cell>
        </row>
        <row r="13">
          <cell r="A13" t="str">
            <v>Cognis Oleochemicals (M) Sdn Bhd</v>
          </cell>
          <cell r="B13" t="str">
            <v>Lot 4, Jalan Perak, Batu 9,</v>
          </cell>
          <cell r="C13" t="str">
            <v>Jalan Klang-Banting,</v>
          </cell>
          <cell r="D13" t="str">
            <v>42507 Telok Panglima Garang, Selangor,</v>
          </cell>
          <cell r="E13" t="str">
            <v>Malaysia</v>
          </cell>
          <cell r="F13" t="str">
            <v>Mr. Chen Teck Long</v>
          </cell>
          <cell r="G13" t="str">
            <v>+ 60 3 352 6015</v>
          </cell>
          <cell r="H13" t="str">
            <v>+ 60 3 352 7712</v>
          </cell>
          <cell r="I13" t="str">
            <v>Cash (COD)</v>
          </cell>
          <cell r="J13" t="str">
            <v>Cognis</v>
          </cell>
          <cell r="K13" t="str">
            <v>COD</v>
          </cell>
        </row>
        <row r="14">
          <cell r="A14" t="str">
            <v>Creatives Foods</v>
          </cell>
          <cell r="B14" t="str">
            <v>710, North Pearl Street,</v>
          </cell>
          <cell r="C14" t="str">
            <v>Osceola,</v>
          </cell>
          <cell r="D14" t="str">
            <v>Arkansas 72370,</v>
          </cell>
          <cell r="E14" t="str">
            <v>USA</v>
          </cell>
          <cell r="F14" t="str">
            <v>Ms. Mitchell</v>
          </cell>
          <cell r="G14" t="str">
            <v>+ 1 870 563 2601</v>
          </cell>
          <cell r="H14" t="str">
            <v>+ 1 870 563 3824</v>
          </cell>
          <cell r="I14" t="str">
            <v>Cash (COD)</v>
          </cell>
          <cell r="J14" t="str">
            <v>Creatives Foods</v>
          </cell>
          <cell r="K14" t="str">
            <v>COD</v>
          </cell>
        </row>
        <row r="15">
          <cell r="A15" t="str">
            <v>Dr. George Drezser</v>
          </cell>
          <cell r="B15" t="str">
            <v>Warren State Hospital</v>
          </cell>
          <cell r="C15" t="str">
            <v>33, Main Drive, Northern Warren,</v>
          </cell>
          <cell r="D15" t="str">
            <v>Pennsylvania 16365-5099,</v>
          </cell>
          <cell r="E15" t="str">
            <v>USA</v>
          </cell>
          <cell r="F15" t="str">
            <v>Dr. George Drezser</v>
          </cell>
          <cell r="I15" t="str">
            <v>Dr. George Drezser</v>
          </cell>
          <cell r="J15" t="str">
            <v>Dr. George Drezser</v>
          </cell>
          <cell r="K15" t="str">
            <v>Advance</v>
          </cell>
        </row>
        <row r="16">
          <cell r="A16" t="str">
            <v>Dr. George Webb</v>
          </cell>
          <cell r="B16" t="str">
            <v>28, Sunset Cliff Rd,</v>
          </cell>
          <cell r="C16" t="str">
            <v>Burlington,</v>
          </cell>
          <cell r="D16" t="str">
            <v>VT 05401,</v>
          </cell>
          <cell r="E16" t="str">
            <v>USA</v>
          </cell>
          <cell r="F16" t="str">
            <v>Dr. George Webb</v>
          </cell>
          <cell r="G16" t="str">
            <v>+ 1 802 862 3249</v>
          </cell>
          <cell r="I16" t="str">
            <v>Cash (COD)</v>
          </cell>
          <cell r="J16" t="str">
            <v>Dr. George Webb</v>
          </cell>
          <cell r="K16" t="str">
            <v>COD</v>
          </cell>
        </row>
        <row r="17">
          <cell r="A17" t="str">
            <v>Dr. Marcus GmbH</v>
          </cell>
          <cell r="B17" t="str">
            <v>Postfach 11 40,</v>
          </cell>
          <cell r="C17" t="str">
            <v>21494 Geesthacht,</v>
          </cell>
          <cell r="D17" t="str">
            <v>Germany</v>
          </cell>
          <cell r="F17" t="str">
            <v>Mrs. Romy Vehrs</v>
          </cell>
          <cell r="G17" t="str">
            <v>+ 49 4152 8000</v>
          </cell>
          <cell r="H17" t="str">
            <v>+ 49 4152 5479</v>
          </cell>
          <cell r="I17" t="str">
            <v>L/C At Sight</v>
          </cell>
          <cell r="J17" t="str">
            <v>Dr. Marcus</v>
          </cell>
          <cell r="K17" t="str">
            <v>L/C Sight</v>
          </cell>
        </row>
        <row r="18">
          <cell r="A18" t="str">
            <v>Eurochem Feinchemie GmbH</v>
          </cell>
          <cell r="B18" t="str">
            <v>IndustriestraBe 35a,</v>
          </cell>
          <cell r="C18" t="str">
            <v>D-82194 Grobenzell,</v>
          </cell>
          <cell r="D18" t="str">
            <v>Germany</v>
          </cell>
          <cell r="F18" t="str">
            <v>Ms. Anja Schalin</v>
          </cell>
          <cell r="G18" t="str">
            <v>+ 49 8142 650 053</v>
          </cell>
          <cell r="H18" t="str">
            <v>+ 49 8142 650 5329</v>
          </cell>
          <cell r="I18" t="str">
            <v>30 Days</v>
          </cell>
          <cell r="J18" t="str">
            <v>Eurochem</v>
          </cell>
          <cell r="K18" t="str">
            <v>30</v>
          </cell>
        </row>
        <row r="19">
          <cell r="A19" t="str">
            <v>Fuji Chemical Industry Co. Ltd</v>
          </cell>
          <cell r="B19" t="str">
            <v>55, Yoko-Hoonji, Kamlichi-Machi,</v>
          </cell>
          <cell r="C19" t="str">
            <v>Nakanlikawa-Gun,</v>
          </cell>
          <cell r="D19" t="str">
            <v>Toyama 930-0397,</v>
          </cell>
          <cell r="E19" t="str">
            <v>Japan</v>
          </cell>
          <cell r="F19" t="str">
            <v>Mr. Kim Geurra</v>
          </cell>
          <cell r="G19" t="str">
            <v>+ 81 7 6472 2323</v>
          </cell>
          <cell r="H19" t="str">
            <v>+ 81 7 6472 2330</v>
          </cell>
          <cell r="I19" t="str">
            <v>Cash (COD)</v>
          </cell>
          <cell r="J19" t="str">
            <v>Fuji Chemical</v>
          </cell>
          <cell r="K19" t="str">
            <v>COD</v>
          </cell>
        </row>
        <row r="20">
          <cell r="A20" t="str">
            <v>FullyPop Pte Ltd</v>
          </cell>
          <cell r="B20" t="str">
            <v>62C, Jalan Dermawan,</v>
          </cell>
          <cell r="C20" t="str">
            <v>Singapore 669010</v>
          </cell>
          <cell r="F20" t="str">
            <v>Ms. Christina Ho</v>
          </cell>
          <cell r="G20" t="str">
            <v>+ 65 765 6583</v>
          </cell>
          <cell r="H20" t="str">
            <v>+ 65 765 1108</v>
          </cell>
          <cell r="I20" t="str">
            <v>Cash In Advance</v>
          </cell>
          <cell r="J20" t="str">
            <v>FullyPop</v>
          </cell>
          <cell r="K20" t="str">
            <v>Advance</v>
          </cell>
        </row>
        <row r="21">
          <cell r="A21" t="str">
            <v>Green &amp; Natural Sdn Bhd</v>
          </cell>
          <cell r="B21" t="str">
            <v>23A, Jalan SS18/6,</v>
          </cell>
          <cell r="C21" t="str">
            <v>47500 Subang Jaya,</v>
          </cell>
          <cell r="D21" t="str">
            <v>Selangor,</v>
          </cell>
          <cell r="E21" t="str">
            <v>Malaysia</v>
          </cell>
          <cell r="F21" t="str">
            <v>Mr. Adrian Ding</v>
          </cell>
          <cell r="G21" t="str">
            <v>+ 60 3 735 1633</v>
          </cell>
          <cell r="H21" t="str">
            <v>+ 60 3 732 4758</v>
          </cell>
          <cell r="I21" t="str">
            <v>L/C At Sight</v>
          </cell>
          <cell r="J21" t="str">
            <v>Green &amp; Natural</v>
          </cell>
          <cell r="K21" t="str">
            <v>L/C Sight</v>
          </cell>
        </row>
        <row r="22">
          <cell r="A22" t="str">
            <v>H. Reisman Corporation</v>
          </cell>
          <cell r="B22" t="str">
            <v>P.O. Box 759,</v>
          </cell>
          <cell r="C22" t="str">
            <v>377, Crane Street, Orange,</v>
          </cell>
          <cell r="D22" t="str">
            <v>NJ 07051,</v>
          </cell>
          <cell r="E22" t="str">
            <v>USA</v>
          </cell>
          <cell r="F22" t="str">
            <v>Mr. Charles Baccaro</v>
          </cell>
          <cell r="G22" t="str">
            <v>+ 1 973 677 9200</v>
          </cell>
          <cell r="H22" t="str">
            <v>+ 1 973 675 2766</v>
          </cell>
          <cell r="I22" t="str">
            <v>L/C 30 Days After AWB Date</v>
          </cell>
          <cell r="J22" t="str">
            <v>H. Reisman</v>
          </cell>
          <cell r="K22" t="str">
            <v>L/C 30</v>
          </cell>
        </row>
        <row r="23">
          <cell r="A23" t="str">
            <v>Helmut Kiesow-Chemikalien und Rohstoffe</v>
          </cell>
          <cell r="B23" t="str">
            <v>Bellersheimer StraBe 28,</v>
          </cell>
          <cell r="C23" t="str">
            <v>D-35410 Hungen,</v>
          </cell>
          <cell r="D23" t="str">
            <v>Germany</v>
          </cell>
          <cell r="F23" t="str">
            <v>Mr. Helmut Kiesow</v>
          </cell>
          <cell r="G23" t="str">
            <v>+ 49 06 4025 0363</v>
          </cell>
          <cell r="H23" t="str">
            <v>+ 49 06 4025 0364</v>
          </cell>
          <cell r="I23" t="str">
            <v>Cash In Advance</v>
          </cell>
          <cell r="J23" t="str">
            <v>Helmut Kiesow</v>
          </cell>
          <cell r="K23" t="str">
            <v>Advance</v>
          </cell>
        </row>
        <row r="24">
          <cell r="A24" t="str">
            <v>Hoe Pharmaceuticals Sdn Bhd</v>
          </cell>
          <cell r="B24" t="str">
            <v>Lot 10, Jalan Sultan Mohd 6,</v>
          </cell>
          <cell r="C24" t="str">
            <v>Bandar Sultan Suleiman,</v>
          </cell>
          <cell r="D24" t="str">
            <v>42000 Port Klang, Selangor,</v>
          </cell>
          <cell r="E24" t="str">
            <v>Malaysia</v>
          </cell>
          <cell r="F24" t="str">
            <v>Ms. Lim Siow Chen</v>
          </cell>
          <cell r="G24" t="str">
            <v>+ 60 3 3176 4810</v>
          </cell>
          <cell r="H24" t="str">
            <v>+ 60 3 3176 4717</v>
          </cell>
          <cell r="I24" t="str">
            <v>30 Days</v>
          </cell>
          <cell r="J24" t="str">
            <v>Hoe Pharmaceuticals</v>
          </cell>
          <cell r="K24" t="str">
            <v>30</v>
          </cell>
        </row>
        <row r="25">
          <cell r="A25" t="str">
            <v>Holistic International</v>
          </cell>
          <cell r="B25" t="str">
            <v>P.O. Box 92,</v>
          </cell>
          <cell r="C25" t="str">
            <v>4404-12 Street Ne Calgary,</v>
          </cell>
          <cell r="D25" t="str">
            <v>Alerta, T2E 6K9,</v>
          </cell>
          <cell r="E25" t="str">
            <v>Canada</v>
          </cell>
          <cell r="F25" t="str">
            <v>DR. T. Nibber</v>
          </cell>
          <cell r="G25" t="str">
            <v>+ 40 3250 9997</v>
          </cell>
          <cell r="H25" t="str">
            <v>+ 40 3250 9974</v>
          </cell>
          <cell r="I25" t="str">
            <v>Cash (COD)</v>
          </cell>
          <cell r="J25" t="str">
            <v>Holistic</v>
          </cell>
          <cell r="K25" t="str">
            <v>COD</v>
          </cell>
        </row>
        <row r="26">
          <cell r="A26" t="str">
            <v>Hovid Sdn Bhd</v>
          </cell>
          <cell r="B26" t="str">
            <v>121, Jalan Kuala Kangsar,</v>
          </cell>
          <cell r="C26" t="str">
            <v>30010 Ipoh,</v>
          </cell>
          <cell r="D26" t="str">
            <v>Perak,</v>
          </cell>
          <cell r="E26" t="str">
            <v>Malaysia</v>
          </cell>
          <cell r="G26" t="str">
            <v>+ 60 5 506 0690</v>
          </cell>
          <cell r="H26" t="str">
            <v>+ 60 5 506 1215</v>
          </cell>
          <cell r="I26" t="str">
            <v>Cash (COD)</v>
          </cell>
          <cell r="J26" t="str">
            <v>Hovid</v>
          </cell>
          <cell r="K26" t="str">
            <v>COD</v>
          </cell>
        </row>
        <row r="27">
          <cell r="A27" t="str">
            <v>Itochu Corporation</v>
          </cell>
          <cell r="B27" t="str">
            <v>5-1, Kita-Aoyama 2-Chome,</v>
          </cell>
          <cell r="C27" t="str">
            <v>Minato-ku,</v>
          </cell>
          <cell r="D27" t="str">
            <v>Tokyo,</v>
          </cell>
          <cell r="E27" t="str">
            <v>Japan</v>
          </cell>
          <cell r="F27" t="str">
            <v>Mr. Akihira Aritome</v>
          </cell>
          <cell r="I27" t="str">
            <v>Cash (COD)</v>
          </cell>
          <cell r="J27" t="str">
            <v>Itochu</v>
          </cell>
          <cell r="K27" t="str">
            <v>COD</v>
          </cell>
        </row>
        <row r="28">
          <cell r="A28" t="str">
            <v>JB Corporation</v>
          </cell>
          <cell r="B28" t="str">
            <v>Wonbang Bldg.,</v>
          </cell>
          <cell r="C28" t="str">
            <v>584-3, Sinsa-Dong, Kangnam-Ku,</v>
          </cell>
          <cell r="D28" t="str">
            <v>Seoul 135-120,</v>
          </cell>
          <cell r="E28" t="str">
            <v>Korea</v>
          </cell>
          <cell r="F28" t="str">
            <v>Mr. K.S. Park</v>
          </cell>
          <cell r="G28" t="str">
            <v>+ 82 2 3445 8660</v>
          </cell>
          <cell r="H28" t="str">
            <v>+ 82 2 3445 8661</v>
          </cell>
          <cell r="I28" t="str">
            <v>Cash In Advance</v>
          </cell>
          <cell r="J28" t="str">
            <v>JB Corporation</v>
          </cell>
          <cell r="K28" t="str">
            <v>Advance</v>
          </cell>
        </row>
        <row r="29">
          <cell r="A29" t="str">
            <v>Keck Seng (M) Berhad</v>
          </cell>
          <cell r="B29" t="str">
            <v>Masai Palm Oil Refinary,</v>
          </cell>
          <cell r="C29" t="str">
            <v>9 Miles Off Jalan Kong Kong,</v>
          </cell>
          <cell r="D29" t="str">
            <v>Masai 81757, Johor</v>
          </cell>
          <cell r="E29" t="str">
            <v>Malaysia</v>
          </cell>
          <cell r="F29" t="str">
            <v>Mr. Gian Heng Fatt</v>
          </cell>
          <cell r="G29" t="str">
            <v>+ 60 10 716 6991</v>
          </cell>
          <cell r="H29" t="str">
            <v>+ 60 7 261 1985</v>
          </cell>
          <cell r="I29" t="str">
            <v>Cash In Advance</v>
          </cell>
          <cell r="J29" t="str">
            <v>Keck Seng</v>
          </cell>
          <cell r="K29" t="str">
            <v>Advance</v>
          </cell>
        </row>
        <row r="30">
          <cell r="A30" t="str">
            <v>Kemin Industries (Asia) Pte Ltd</v>
          </cell>
          <cell r="B30" t="str">
            <v>12, Senoko Drive,</v>
          </cell>
          <cell r="C30" t="str">
            <v>Singapore 758200</v>
          </cell>
          <cell r="F30" t="str">
            <v>Ms. Yeo Siew Cheng</v>
          </cell>
          <cell r="G30" t="str">
            <v>+ 65 755 1633</v>
          </cell>
          <cell r="H30" t="str">
            <v>+ 65 754 1266</v>
          </cell>
          <cell r="I30" t="str">
            <v>30 Days</v>
          </cell>
          <cell r="J30" t="str">
            <v>Kemin</v>
          </cell>
          <cell r="K30" t="str">
            <v>30</v>
          </cell>
        </row>
        <row r="31">
          <cell r="A31" t="str">
            <v>Kingsway</v>
          </cell>
          <cell r="B31" t="str">
            <v>3406, Tarlton LA,</v>
          </cell>
          <cell r="C31" t="str">
            <v>Suite 130, Austin,</v>
          </cell>
          <cell r="D31" t="str">
            <v>TX 78746,</v>
          </cell>
          <cell r="E31" t="str">
            <v>USA</v>
          </cell>
          <cell r="F31" t="str">
            <v>Mr. Bill Hart</v>
          </cell>
          <cell r="G31" t="str">
            <v>+ 1 512 327 5260</v>
          </cell>
          <cell r="H31" t="str">
            <v>+ 1 512 306 9922</v>
          </cell>
          <cell r="I31" t="str">
            <v>Cash In Advance</v>
          </cell>
          <cell r="J31" t="str">
            <v>Kingsway</v>
          </cell>
          <cell r="K31" t="str">
            <v>Advance</v>
          </cell>
        </row>
        <row r="32">
          <cell r="A32" t="str">
            <v>Lucille Farm Products</v>
          </cell>
          <cell r="B32" t="str">
            <v>Jonergin Drive,</v>
          </cell>
          <cell r="C32" t="str">
            <v>Swanton,</v>
          </cell>
          <cell r="D32" t="str">
            <v>VT 05488,</v>
          </cell>
          <cell r="E32" t="str">
            <v>USA</v>
          </cell>
          <cell r="F32" t="str">
            <v>Mr. Jerry Falavene</v>
          </cell>
          <cell r="G32" t="str">
            <v>+ 1 802 868 7301</v>
          </cell>
          <cell r="I32" t="str">
            <v>Cash (COD)</v>
          </cell>
          <cell r="J32" t="str">
            <v>Lucille Farm</v>
          </cell>
          <cell r="K32" t="str">
            <v>COD</v>
          </cell>
        </row>
        <row r="33">
          <cell r="A33" t="str">
            <v>Marvel Zone Sdn Bhd</v>
          </cell>
          <cell r="B33" t="str">
            <v>32, Medan Lapangan 2,</v>
          </cell>
          <cell r="C33" t="str">
            <v>Medan Lapangan Legenda,</v>
          </cell>
          <cell r="D33" t="str">
            <v>31350 Ipoh, Perak,</v>
          </cell>
          <cell r="E33" t="str">
            <v>Malaysia</v>
          </cell>
          <cell r="F33" t="str">
            <v>Ms. Agnes / Ms. Aivon</v>
          </cell>
          <cell r="I33" t="str">
            <v>Cash (COD)</v>
          </cell>
          <cell r="J33" t="str">
            <v>Marvel Zone</v>
          </cell>
          <cell r="K33" t="str">
            <v>COD</v>
          </cell>
        </row>
        <row r="34">
          <cell r="A34" t="str">
            <v>Meat And Fat Research Institute</v>
          </cell>
          <cell r="B34" t="str">
            <v>04-190 Warszawa,</v>
          </cell>
          <cell r="C34" t="str">
            <v>Jubilerska 4,</v>
          </cell>
          <cell r="D34" t="str">
            <v>Poland</v>
          </cell>
          <cell r="F34" t="str">
            <v>Prof. Hab. A. Jakubowski</v>
          </cell>
          <cell r="H34" t="str">
            <v>+ 48 2 2610 2366</v>
          </cell>
          <cell r="I34" t="str">
            <v>Cash In Advance</v>
          </cell>
          <cell r="J34" t="str">
            <v>Meat &amp; Fat Research</v>
          </cell>
          <cell r="K34" t="str">
            <v>Advance</v>
          </cell>
        </row>
        <row r="35">
          <cell r="A35" t="str">
            <v>Medilux Oils &amp; Fats Trading</v>
          </cell>
          <cell r="B35" t="str">
            <v>No. 1, Jalan Melor 5,</v>
          </cell>
          <cell r="C35" t="str">
            <v>Taman Sri Ramai,</v>
          </cell>
          <cell r="D35" t="str">
            <v>43000 Kajang, Selangor,</v>
          </cell>
          <cell r="E35" t="str">
            <v>Malaysia</v>
          </cell>
          <cell r="F35" t="str">
            <v>Mr. M. Avadai Raj</v>
          </cell>
          <cell r="G35" t="str">
            <v>+ 60 3 8934 6354</v>
          </cell>
          <cell r="H35" t="str">
            <v>+ 60 3 8937 2584</v>
          </cell>
          <cell r="I35" t="str">
            <v>Cash In Advance</v>
          </cell>
          <cell r="J35" t="str">
            <v>Medilux</v>
          </cell>
          <cell r="K35" t="str">
            <v>Advance</v>
          </cell>
        </row>
        <row r="36">
          <cell r="A36" t="str">
            <v>Mewah Coat Sdn Bhd</v>
          </cell>
          <cell r="B36" t="str">
            <v>22, Jalan TSB 22,</v>
          </cell>
          <cell r="C36" t="str">
            <v>Taman Industri Sg. Buluh,</v>
          </cell>
          <cell r="D36" t="str">
            <v>47000 Sg. Buluh, Selangor,</v>
          </cell>
          <cell r="E36" t="str">
            <v>Malaysia</v>
          </cell>
          <cell r="F36" t="str">
            <v>Mr. Kriz Ng</v>
          </cell>
          <cell r="G36" t="str">
            <v>+ 60 3 657 1505</v>
          </cell>
          <cell r="H36" t="str">
            <v>+ 60 3 657 550 7</v>
          </cell>
          <cell r="I36" t="str">
            <v>Cash (COD)</v>
          </cell>
          <cell r="J36" t="str">
            <v>Mewah Coat</v>
          </cell>
          <cell r="K36" t="str">
            <v>COD</v>
          </cell>
        </row>
        <row r="37">
          <cell r="A37" t="str">
            <v>Mitsubishi Corporation</v>
          </cell>
          <cell r="B37" t="str">
            <v>New Business Development Team, Oil &amp; Fats Dept. (LY-L)</v>
          </cell>
          <cell r="C37" t="str">
            <v>3-1, Marunouchi 2-Chome,</v>
          </cell>
          <cell r="D37" t="str">
            <v>Chiyoda-Ku, Tokyo 100-8086,</v>
          </cell>
          <cell r="E37" t="str">
            <v>Japan</v>
          </cell>
          <cell r="F37" t="str">
            <v>Mr. Masaaki Miyano</v>
          </cell>
          <cell r="G37" t="str">
            <v>+ 81 3 3210 6499</v>
          </cell>
          <cell r="H37" t="str">
            <v>+ 81 3 3210 6546</v>
          </cell>
          <cell r="I37" t="str">
            <v>Cash In Advance</v>
          </cell>
          <cell r="J37" t="str">
            <v>Mitsubishi Corporation</v>
          </cell>
          <cell r="K37" t="str">
            <v>Advance</v>
          </cell>
        </row>
        <row r="38">
          <cell r="A38" t="str">
            <v>Naturex S.A.</v>
          </cell>
          <cell r="B38" t="str">
            <v>BP1218 - 84911,</v>
          </cell>
          <cell r="C38" t="str">
            <v>Avignon,</v>
          </cell>
          <cell r="D38" t="str">
            <v>Cedex 9,</v>
          </cell>
          <cell r="E38" t="str">
            <v>France</v>
          </cell>
          <cell r="F38" t="str">
            <v>Mr. Philippe Lartigue</v>
          </cell>
          <cell r="G38" t="str">
            <v>+ 33 4 9023 9689</v>
          </cell>
          <cell r="H38" t="str">
            <v>+ 33 4 9023 7340</v>
          </cell>
          <cell r="I38" t="str">
            <v>Cash (COD)</v>
          </cell>
          <cell r="J38" t="str">
            <v>Naturex S.A.</v>
          </cell>
          <cell r="K38" t="str">
            <v>COD</v>
          </cell>
        </row>
        <row r="39">
          <cell r="A39" t="str">
            <v>Nutrition Encounter</v>
          </cell>
          <cell r="B39" t="str">
            <v>61, Bahama Reef,</v>
          </cell>
          <cell r="C39" t="str">
            <v>Novato,</v>
          </cell>
          <cell r="D39" t="str">
            <v>CA 94948,</v>
          </cell>
          <cell r="E39" t="str">
            <v>USA</v>
          </cell>
          <cell r="F39" t="str">
            <v>Mr. Si Kamen</v>
          </cell>
          <cell r="G39" t="str">
            <v>+ 1 415 883 5154</v>
          </cell>
          <cell r="H39" t="str">
            <v>+ 1 415 883 9051</v>
          </cell>
          <cell r="I39" t="str">
            <v>Cash (COD)</v>
          </cell>
          <cell r="J39" t="str">
            <v>Nutrition Encounter</v>
          </cell>
          <cell r="K39" t="str">
            <v>COD</v>
          </cell>
        </row>
        <row r="40">
          <cell r="A40" t="str">
            <v>Nutrition Supplies &amp; Services (IRL) Ltd</v>
          </cell>
          <cell r="B40" t="str">
            <v>Innishannon Co.,</v>
          </cell>
          <cell r="C40" t="str">
            <v>Cork,</v>
          </cell>
          <cell r="D40" t="str">
            <v>Ireland</v>
          </cell>
          <cell r="F40" t="str">
            <v>Mr. Mark Shanahan</v>
          </cell>
          <cell r="G40" t="str">
            <v>+ 35 3 2177 5522</v>
          </cell>
          <cell r="H40" t="str">
            <v>+ 35 3 2177 5449</v>
          </cell>
          <cell r="I40" t="str">
            <v>Cash In Advance</v>
          </cell>
          <cell r="J40" t="str">
            <v>Nutrition Supplies</v>
          </cell>
          <cell r="K40" t="str">
            <v>Advance</v>
          </cell>
        </row>
        <row r="41">
          <cell r="A41" t="str">
            <v>Overseal Foods Limited</v>
          </cell>
          <cell r="B41" t="str">
            <v>Park Road, Overseal,</v>
          </cell>
          <cell r="C41" t="str">
            <v>Swadlincote,</v>
          </cell>
          <cell r="D41" t="str">
            <v>Derbyshire DE12 6JX,</v>
          </cell>
          <cell r="E41" t="str">
            <v>England</v>
          </cell>
          <cell r="F41" t="str">
            <v>Ms. Karen Murray</v>
          </cell>
          <cell r="G41" t="str">
            <v>+ 44 1 283 224 221</v>
          </cell>
          <cell r="H41" t="str">
            <v>+ 44 1 283 222 006</v>
          </cell>
          <cell r="I41" t="str">
            <v>Cash (COD)</v>
          </cell>
          <cell r="J41" t="str">
            <v>Overseal</v>
          </cell>
          <cell r="K41" t="str">
            <v>COD</v>
          </cell>
        </row>
        <row r="42">
          <cell r="A42" t="str">
            <v>Palm Oil Research Institute Of Malaysia</v>
          </cell>
          <cell r="B42" t="str">
            <v>6, Persiaran Institusi,</v>
          </cell>
          <cell r="C42" t="str">
            <v>Bandar Bari Bangi, 43000 Kajang,</v>
          </cell>
          <cell r="D42" t="str">
            <v>Selangor,</v>
          </cell>
          <cell r="E42" t="str">
            <v>Malaysia</v>
          </cell>
          <cell r="G42" t="str">
            <v>+ 60 3 8925 9155</v>
          </cell>
          <cell r="H42" t="str">
            <v>+ 60 3 8925 9446</v>
          </cell>
          <cell r="I42" t="str">
            <v>Cash (COD)</v>
          </cell>
          <cell r="J42" t="str">
            <v>PORIM</v>
          </cell>
          <cell r="K42" t="str">
            <v>COD</v>
          </cell>
        </row>
        <row r="43">
          <cell r="A43" t="str">
            <v>Performance Additives</v>
          </cell>
          <cell r="B43" t="str">
            <v>5, Jalan IP2,</v>
          </cell>
          <cell r="C43" t="str">
            <v>Taman Perindustrian SIME UEP,</v>
          </cell>
          <cell r="D43" t="str">
            <v>47600 Subang Jaya, Selangor,</v>
          </cell>
          <cell r="E43" t="str">
            <v>Malaysia</v>
          </cell>
          <cell r="G43" t="str">
            <v>+ 60 3 724 4976</v>
          </cell>
          <cell r="H43" t="str">
            <v>+ 60 3 724 5377</v>
          </cell>
          <cell r="I43" t="str">
            <v>30 Days</v>
          </cell>
          <cell r="J43" t="str">
            <v>Performance</v>
          </cell>
          <cell r="K43" t="str">
            <v>30</v>
          </cell>
        </row>
        <row r="44">
          <cell r="A44" t="str">
            <v>Pharmachief International Corp.</v>
          </cell>
          <cell r="B44" t="str">
            <v>8F-3, No. 200, Section 4,</v>
          </cell>
          <cell r="C44" t="str">
            <v>Wen Hsien Road, North District,</v>
          </cell>
          <cell r="D44" t="str">
            <v>Taichung,</v>
          </cell>
          <cell r="E44" t="str">
            <v>Taiwan R.O.C.</v>
          </cell>
          <cell r="F44" t="str">
            <v>Ms. Fay Hsu</v>
          </cell>
          <cell r="G44" t="str">
            <v>+ 86 6 4296 7157</v>
          </cell>
          <cell r="H44" t="str">
            <v>+ 86 6 4291 5957</v>
          </cell>
          <cell r="I44" t="str">
            <v>L/C At Sight</v>
          </cell>
          <cell r="J44" t="str">
            <v>Pharmachief</v>
          </cell>
          <cell r="K44" t="str">
            <v>L/C Sight</v>
          </cell>
        </row>
        <row r="45">
          <cell r="A45" t="str">
            <v>Pharmacia &amp; Upjohn</v>
          </cell>
          <cell r="B45" t="str">
            <v>7171, Portage Road,</v>
          </cell>
          <cell r="C45" t="str">
            <v>Kalamazoo,</v>
          </cell>
          <cell r="D45" t="str">
            <v>MI 49001,</v>
          </cell>
          <cell r="E45" t="str">
            <v>USA</v>
          </cell>
          <cell r="F45" t="str">
            <v>Mr. Kelvin Short</v>
          </cell>
          <cell r="I45" t="str">
            <v>Cash (COD)</v>
          </cell>
          <cell r="J45" t="str">
            <v>Pharmacia &amp; Upjohn</v>
          </cell>
          <cell r="K45" t="str">
            <v>COD</v>
          </cell>
        </row>
        <row r="46">
          <cell r="A46" t="str">
            <v>Phytone Limited</v>
          </cell>
          <cell r="B46" t="str">
            <v>Third Avenue Centrum 100,</v>
          </cell>
          <cell r="C46" t="str">
            <v>Burton On Treut,</v>
          </cell>
          <cell r="D46" t="str">
            <v>Staffordshire DE14 2WD,</v>
          </cell>
          <cell r="E46" t="str">
            <v>England</v>
          </cell>
          <cell r="F46" t="str">
            <v>Mr. Bruce Henry</v>
          </cell>
          <cell r="G46" t="str">
            <v>+ 44 1 283 543 300</v>
          </cell>
          <cell r="H46" t="str">
            <v>+ 44 1 283 543 322</v>
          </cell>
          <cell r="I46" t="str">
            <v>Cash (COD)</v>
          </cell>
          <cell r="J46" t="str">
            <v>Phytone</v>
          </cell>
          <cell r="K46" t="str">
            <v>COD</v>
          </cell>
        </row>
        <row r="47">
          <cell r="A47" t="str">
            <v>Progress Laboratories, Inc</v>
          </cell>
          <cell r="B47" t="str">
            <v>1701 W. Walnut Hill Ln.,</v>
          </cell>
          <cell r="C47" t="str">
            <v>Irving,</v>
          </cell>
          <cell r="D47" t="str">
            <v>TX 75038,</v>
          </cell>
          <cell r="E47" t="str">
            <v>USA</v>
          </cell>
          <cell r="F47" t="str">
            <v>Mr. Rick Carter</v>
          </cell>
          <cell r="G47" t="str">
            <v>+ 1 972 518 9660</v>
          </cell>
          <cell r="H47" t="str">
            <v>+ 1 972 518 9665</v>
          </cell>
          <cell r="I47" t="str">
            <v>30 Days</v>
          </cell>
          <cell r="J47" t="str">
            <v>Progressive</v>
          </cell>
          <cell r="K47" t="str">
            <v>30</v>
          </cell>
        </row>
        <row r="48">
          <cell r="A48" t="str">
            <v>Resource Materials LLC</v>
          </cell>
          <cell r="B48" t="str">
            <v>314A, Front Street,</v>
          </cell>
          <cell r="C48" t="str">
            <v>New Richmond,</v>
          </cell>
          <cell r="D48" t="str">
            <v>OH 45157,</v>
          </cell>
          <cell r="E48" t="str">
            <v>USA</v>
          </cell>
          <cell r="F48" t="str">
            <v>Mr. John Marsden</v>
          </cell>
          <cell r="G48" t="str">
            <v>+ 1 513 553 2130</v>
          </cell>
          <cell r="H48" t="str">
            <v>+ 1 513 553 1082</v>
          </cell>
          <cell r="I48" t="str">
            <v>Cash (COD)</v>
          </cell>
          <cell r="J48" t="str">
            <v>Resource Materials</v>
          </cell>
          <cell r="K48" t="str">
            <v>COD</v>
          </cell>
        </row>
        <row r="49">
          <cell r="A49" t="str">
            <v>Sancolor S.A.</v>
          </cell>
          <cell r="B49" t="str">
            <v>Juan de La Cierva 16,</v>
          </cell>
          <cell r="C49" t="str">
            <v>08960 Sant Just Desvern,</v>
          </cell>
          <cell r="D49" t="str">
            <v>Barcelona,</v>
          </cell>
          <cell r="E49" t="str">
            <v>Spain</v>
          </cell>
          <cell r="F49" t="str">
            <v>Mr. Juan Santacana</v>
          </cell>
          <cell r="G49" t="str">
            <v>+ 34 9 3372 8354</v>
          </cell>
          <cell r="H49" t="str">
            <v>+ 34 9 3372 4701</v>
          </cell>
          <cell r="I49" t="str">
            <v>Cash (COD)</v>
          </cell>
          <cell r="J49" t="str">
            <v>Sancolor S.A.</v>
          </cell>
          <cell r="K49" t="str">
            <v>COD</v>
          </cell>
        </row>
        <row r="50">
          <cell r="A50" t="str">
            <v>Schweizerhall Pharma International GmbH</v>
          </cell>
          <cell r="B50" t="str">
            <v>Winterhuder Weg 27,</v>
          </cell>
          <cell r="C50" t="str">
            <v>22085 Hamburg,</v>
          </cell>
          <cell r="D50" t="str">
            <v>Germany</v>
          </cell>
          <cell r="F50" t="str">
            <v>Mrs. Helga Wahlers</v>
          </cell>
          <cell r="G50" t="str">
            <v>+ 49 4022 7026</v>
          </cell>
          <cell r="H50" t="str">
            <v>+ 49 40 2270 2626</v>
          </cell>
          <cell r="I50" t="str">
            <v>Cash (COD)</v>
          </cell>
          <cell r="J50" t="str">
            <v>Schweizerhall Pharma</v>
          </cell>
          <cell r="K50" t="str">
            <v>COD</v>
          </cell>
        </row>
        <row r="51">
          <cell r="A51" t="str">
            <v>Schweizerhall-France Chimie Fine</v>
          </cell>
          <cell r="B51" t="str">
            <v>57, Boulevard de Montmorency,</v>
          </cell>
          <cell r="C51" t="str">
            <v>75016 Paris,</v>
          </cell>
          <cell r="D51" t="str">
            <v>France</v>
          </cell>
          <cell r="F51" t="str">
            <v>Mrs. N. Jacquemier</v>
          </cell>
          <cell r="G51" t="str">
            <v>+ 33 1 4414 6940</v>
          </cell>
          <cell r="H51" t="str">
            <v>+ 33 1 4414 6950</v>
          </cell>
          <cell r="I51" t="str">
            <v>Cash (COD)</v>
          </cell>
          <cell r="J51" t="str">
            <v>Schweizerhall France</v>
          </cell>
          <cell r="K51" t="str">
            <v>COD</v>
          </cell>
        </row>
        <row r="52">
          <cell r="A52" t="str">
            <v>Simply Healing</v>
          </cell>
          <cell r="B52" t="str">
            <v>Greylyn Business Park,</v>
          </cell>
          <cell r="C52" t="str">
            <v>Suite E, 9303 Monroe Rd. Charlotte,</v>
          </cell>
          <cell r="D52" t="str">
            <v>NC 28270,</v>
          </cell>
          <cell r="E52" t="str">
            <v>USA</v>
          </cell>
          <cell r="F52" t="str">
            <v>Dr. Aleksander Strande, ND., PhD.</v>
          </cell>
          <cell r="G52" t="str">
            <v>+ 1 704 333 3530</v>
          </cell>
          <cell r="H52" t="str">
            <v>+ 1 704 542 3697</v>
          </cell>
          <cell r="I52" t="str">
            <v>Cash In Advance</v>
          </cell>
          <cell r="J52" t="str">
            <v>Simply Healing</v>
          </cell>
          <cell r="K52" t="str">
            <v>Advance</v>
          </cell>
        </row>
        <row r="53">
          <cell r="A53" t="str">
            <v>Soft Gel Technologies, Inc</v>
          </cell>
          <cell r="B53" t="str">
            <v>6982, Bandini Boulevard,</v>
          </cell>
          <cell r="C53" t="str">
            <v>Los Angeles,</v>
          </cell>
          <cell r="D53" t="str">
            <v>CA 90040</v>
          </cell>
          <cell r="E53" t="str">
            <v>USA</v>
          </cell>
          <cell r="F53" t="str">
            <v>Ms. Evelyn Muniz</v>
          </cell>
          <cell r="G53" t="str">
            <v>+ 1 323 726 0700</v>
          </cell>
          <cell r="H53" t="str">
            <v>+ 1 323 726 7065</v>
          </cell>
          <cell r="I53" t="str">
            <v>30 Days</v>
          </cell>
          <cell r="J53" t="str">
            <v>Soft Gel</v>
          </cell>
          <cell r="K53" t="str">
            <v>30</v>
          </cell>
        </row>
        <row r="54">
          <cell r="A54" t="str">
            <v>Song Eun Commercial Co. Ltd</v>
          </cell>
          <cell r="B54" t="str">
            <v>Dong Bang B/D 2F,</v>
          </cell>
          <cell r="C54" t="str">
            <v>124-24 Bangi-Dong,</v>
          </cell>
          <cell r="D54" t="str">
            <v>Songpa-Ku, Seoul,</v>
          </cell>
          <cell r="E54" t="str">
            <v>Korea</v>
          </cell>
          <cell r="F54" t="str">
            <v>Mr. Bill Lee</v>
          </cell>
          <cell r="G54" t="str">
            <v>+ 82 2 2203 1071</v>
          </cell>
          <cell r="H54" t="str">
            <v>+ 82 2 2203 1074</v>
          </cell>
          <cell r="I54" t="str">
            <v>Cash (COD)</v>
          </cell>
          <cell r="J54" t="str">
            <v>Song Eun</v>
          </cell>
          <cell r="K54" t="str">
            <v>COD</v>
          </cell>
        </row>
        <row r="55">
          <cell r="A55" t="str">
            <v>Symex Holdings Limited</v>
          </cell>
          <cell r="B55" t="str">
            <v>14, Woodruff Street,</v>
          </cell>
          <cell r="C55" t="str">
            <v>Port Melbourne,</v>
          </cell>
          <cell r="D55" t="str">
            <v>Victoria 3207,</v>
          </cell>
          <cell r="E55" t="str">
            <v>Australia</v>
          </cell>
          <cell r="F55" t="str">
            <v>Mr. A. Murison</v>
          </cell>
          <cell r="G55" t="str">
            <v>+ 61 03 9251 2311</v>
          </cell>
          <cell r="H55" t="str">
            <v>+ 61 03 9645 3001</v>
          </cell>
          <cell r="I55" t="str">
            <v>L/C At Sight</v>
          </cell>
          <cell r="J55" t="str">
            <v>Symex Holdings</v>
          </cell>
          <cell r="K55" t="str">
            <v>L/C Sight</v>
          </cell>
        </row>
        <row r="56">
          <cell r="A56" t="str">
            <v>T.B.M. Sdn Bhd</v>
          </cell>
          <cell r="B56" t="str">
            <v>10H-1, Jalan Tun Abdul Razak,</v>
          </cell>
          <cell r="C56" t="str">
            <v>30100 Ipoh,</v>
          </cell>
          <cell r="D56" t="str">
            <v>Perak,</v>
          </cell>
          <cell r="E56" t="str">
            <v>Malaysia</v>
          </cell>
          <cell r="F56" t="str">
            <v>Mr. Frank Teng</v>
          </cell>
          <cell r="I56" t="str">
            <v>Cash (COD)</v>
          </cell>
          <cell r="J56" t="str">
            <v>T.B.M.</v>
          </cell>
          <cell r="K56" t="str">
            <v>COD</v>
          </cell>
        </row>
        <row r="57">
          <cell r="A57" t="str">
            <v>The Bountiful Tree</v>
          </cell>
          <cell r="B57" t="str">
            <v>180, Church Street,</v>
          </cell>
          <cell r="C57" t="str">
            <v>Naugatuck,</v>
          </cell>
          <cell r="D57" t="str">
            <v>CT 06670,</v>
          </cell>
          <cell r="E57" t="str">
            <v>USA</v>
          </cell>
          <cell r="F57" t="str">
            <v>Mr. Thomas H. Fitzgerald, FR.</v>
          </cell>
          <cell r="G57" t="str">
            <v>+ 1 203 729 3100</v>
          </cell>
          <cell r="H57" t="str">
            <v>+ 1 203 729 2989</v>
          </cell>
          <cell r="I57" t="str">
            <v>Cash In Advance</v>
          </cell>
          <cell r="J57" t="str">
            <v>Bountiful Tree</v>
          </cell>
          <cell r="K57" t="str">
            <v>Advance</v>
          </cell>
        </row>
        <row r="58">
          <cell r="A58" t="str">
            <v>The Life Extension Fundation</v>
          </cell>
          <cell r="B58" t="str">
            <v>995, S.W. 24 Street,</v>
          </cell>
          <cell r="C58" t="str">
            <v>Ft. Lauderable,</v>
          </cell>
          <cell r="D58" t="str">
            <v>Florida 33315,</v>
          </cell>
          <cell r="E58" t="str">
            <v>USA</v>
          </cell>
          <cell r="F58" t="str">
            <v>Mr. Michael M. Halpern</v>
          </cell>
          <cell r="G58" t="str">
            <v>+ 1 954 766 8433</v>
          </cell>
          <cell r="H58" t="str">
            <v>+ 1 954 761 9199</v>
          </cell>
          <cell r="I58" t="str">
            <v>30 Days</v>
          </cell>
          <cell r="J58" t="str">
            <v>Life Extension</v>
          </cell>
          <cell r="K58" t="str">
            <v>30</v>
          </cell>
        </row>
        <row r="59">
          <cell r="A59" t="str">
            <v>Tischon Corp</v>
          </cell>
          <cell r="B59" t="str">
            <v>2410, West Zion Road,</v>
          </cell>
          <cell r="C59" t="str">
            <v>Salisbury,</v>
          </cell>
          <cell r="D59" t="str">
            <v>Maryland 21801,</v>
          </cell>
          <cell r="E59" t="str">
            <v>USA</v>
          </cell>
          <cell r="F59" t="str">
            <v>Mr. Surender Glover</v>
          </cell>
          <cell r="G59" t="str">
            <v>+ 1 410 860 0046</v>
          </cell>
          <cell r="H59" t="str">
            <v>+ 1 410 860 0324</v>
          </cell>
          <cell r="I59" t="str">
            <v>30 Days</v>
          </cell>
          <cell r="J59" t="str">
            <v>Tischon</v>
          </cell>
          <cell r="K59" t="str">
            <v>30</v>
          </cell>
        </row>
        <row r="60">
          <cell r="A60" t="str">
            <v>Tomen Corporation</v>
          </cell>
          <cell r="B60" t="str">
            <v>6-7, Kawaramachi 1-Chome,</v>
          </cell>
          <cell r="C60" t="str">
            <v>Chuo-Ku,</v>
          </cell>
          <cell r="D60" t="str">
            <v>Osaka 541-8522,</v>
          </cell>
          <cell r="E60" t="str">
            <v>Japan</v>
          </cell>
          <cell r="F60" t="str">
            <v>Mr. T. Matsubayashi</v>
          </cell>
          <cell r="G60" t="str">
            <v>+ 81 6 6208 3603</v>
          </cell>
          <cell r="H60" t="str">
            <v>+ 81 6 6208 3600</v>
          </cell>
          <cell r="I60" t="str">
            <v>T/T At Sight</v>
          </cell>
          <cell r="J60" t="str">
            <v>Tomen Corporation</v>
          </cell>
          <cell r="K60" t="str">
            <v>T/T Sight</v>
          </cell>
        </row>
        <row r="61">
          <cell r="A61" t="str">
            <v>Unitata Berhad</v>
          </cell>
          <cell r="B61" t="str">
            <v>Jenderata Estate,</v>
          </cell>
          <cell r="C61" t="str">
            <v>36009 Teluk Intan,</v>
          </cell>
          <cell r="D61" t="str">
            <v>Perak,</v>
          </cell>
          <cell r="E61" t="str">
            <v>Malaysia</v>
          </cell>
          <cell r="G61" t="str">
            <v>+ 60 5 641 1511</v>
          </cell>
          <cell r="H61" t="str">
            <v>+ 60 5 641 1760</v>
          </cell>
          <cell r="I61" t="str">
            <v>Cash (COD)</v>
          </cell>
          <cell r="J61" t="str">
            <v>Unitata</v>
          </cell>
          <cell r="K61" t="str">
            <v>COD</v>
          </cell>
        </row>
        <row r="62">
          <cell r="A62" t="str">
            <v>Universal Foods Corporation (Asia Pacific) Pte Ltd</v>
          </cell>
          <cell r="B62" t="str">
            <v>83, Science Park Drive,</v>
          </cell>
          <cell r="C62" t="str">
            <v>#04-01 The Curie,</v>
          </cell>
          <cell r="D62" t="str">
            <v>Singapore 118258</v>
          </cell>
          <cell r="F62" t="str">
            <v>Ms. Patricia Lopez</v>
          </cell>
          <cell r="G62" t="str">
            <v>+ 65 776 7900</v>
          </cell>
          <cell r="H62" t="str">
            <v>+ 65 776 9059</v>
          </cell>
          <cell r="I62" t="str">
            <v>Cash (COD)</v>
          </cell>
          <cell r="J62" t="str">
            <v>Universal Foods</v>
          </cell>
          <cell r="K62" t="str">
            <v>COD</v>
          </cell>
        </row>
        <row r="63">
          <cell r="A63" t="str">
            <v>Veripan Ltd</v>
          </cell>
          <cell r="B63" t="str">
            <v>Lauchefeld 31,</v>
          </cell>
          <cell r="C63" t="str">
            <v>CH-9548 Matzingen,</v>
          </cell>
          <cell r="D63" t="str">
            <v>Switzerland</v>
          </cell>
          <cell r="F63" t="str">
            <v>Mr. Markus Hochuli</v>
          </cell>
          <cell r="G63" t="str">
            <v>+ 41 5 2369 6655</v>
          </cell>
          <cell r="H63" t="str">
            <v>+ 41 5 2369 6650</v>
          </cell>
          <cell r="I63" t="str">
            <v>Cash In Advance</v>
          </cell>
          <cell r="J63" t="str">
            <v>Veripan Ltd</v>
          </cell>
          <cell r="K63" t="str">
            <v>Advance</v>
          </cell>
        </row>
        <row r="64">
          <cell r="A64" t="str">
            <v>Vitabel Ltda.</v>
          </cell>
          <cell r="B64" t="str">
            <v>Lucerna 4925-Cerrillos,</v>
          </cell>
          <cell r="C64" t="str">
            <v>Santiago,</v>
          </cell>
          <cell r="D64" t="str">
            <v>Chile</v>
          </cell>
          <cell r="F64" t="str">
            <v>Mr. Hortensia Castillo R.</v>
          </cell>
          <cell r="G64" t="str">
            <v>+ 56 2557 4512</v>
          </cell>
          <cell r="H64" t="str">
            <v>+ 56 2557 1977</v>
          </cell>
          <cell r="I64" t="str">
            <v>Cash In Advance</v>
          </cell>
          <cell r="J64" t="str">
            <v>Vitabel Ltda.</v>
          </cell>
          <cell r="K64" t="str">
            <v>Advance</v>
          </cell>
        </row>
        <row r="65">
          <cell r="A65" t="str">
            <v>Winfried Behr</v>
          </cell>
          <cell r="B65" t="str">
            <v>Friedrich-Breuer Str. 86-D,</v>
          </cell>
          <cell r="C65" t="str">
            <v>53225 Bonn,</v>
          </cell>
          <cell r="D65" t="str">
            <v>Germany</v>
          </cell>
          <cell r="F65" t="str">
            <v>Dr. Winfried Behr</v>
          </cell>
          <cell r="I65" t="str">
            <v>Winfried Behr</v>
          </cell>
          <cell r="J65" t="str">
            <v>Winfried Behr</v>
          </cell>
          <cell r="K65" t="str">
            <v>COD</v>
          </cell>
        </row>
        <row r="66">
          <cell r="A66" t="str">
            <v>Koyo Mercantile Co., Ltd</v>
          </cell>
          <cell r="B66" t="str">
            <v>Ozu Honkan Bldg, 8F,</v>
          </cell>
          <cell r="C66" t="str">
            <v>6-2 Nihombashi-Honcho 3-chome,</v>
          </cell>
          <cell r="D66" t="str">
            <v>Chuo-ku, Tokyo 103-0023,</v>
          </cell>
          <cell r="E66" t="str">
            <v>Japan</v>
          </cell>
          <cell r="F66" t="str">
            <v>Mr. Masanori Usui</v>
          </cell>
          <cell r="G66" t="str">
            <v>+ 03 3639 8555</v>
          </cell>
          <cell r="H66" t="str">
            <v>+ 03 3667 9719</v>
          </cell>
          <cell r="I66" t="str">
            <v>Cash (COD)</v>
          </cell>
          <cell r="J66" t="str">
            <v>Koyo Mercantile</v>
          </cell>
          <cell r="K66" t="str">
            <v>COD</v>
          </cell>
        </row>
        <row r="67">
          <cell r="A67" t="str">
            <v>MASbio Group Limited</v>
          </cell>
          <cell r="B67" t="str">
            <v>Level 40, Tower 2, Petronas Twin Towers,</v>
          </cell>
          <cell r="C67" t="str">
            <v>Kuala Lumpur City Centre,</v>
          </cell>
          <cell r="D67" t="str">
            <v>50088 Kuala Lumpur,</v>
          </cell>
          <cell r="E67" t="str">
            <v>Malaysia</v>
          </cell>
          <cell r="F67" t="str">
            <v>Mr. Eric Chan</v>
          </cell>
          <cell r="G67" t="str">
            <v>+ 60 3 2168 4420</v>
          </cell>
          <cell r="H67" t="str">
            <v>+ 60 3 2168 4201</v>
          </cell>
          <cell r="J67" t="str">
            <v>MASbio</v>
          </cell>
        </row>
        <row r="68">
          <cell r="A68" t="str">
            <v>IMPAX</v>
          </cell>
          <cell r="B68" t="str">
            <v>4096, 17th Street,</v>
          </cell>
          <cell r="C68" t="str">
            <v>#315, San Francisco,</v>
          </cell>
          <cell r="D68" t="str">
            <v>LA 94114,</v>
          </cell>
          <cell r="E68" t="str">
            <v>USA</v>
          </cell>
          <cell r="F68" t="str">
            <v>Ms. Sheryl Grace</v>
          </cell>
          <cell r="G68" t="str">
            <v>+ 1 415 703 0220</v>
          </cell>
          <cell r="I68" t="str">
            <v>Cash (COD)</v>
          </cell>
          <cell r="J68" t="str">
            <v>IMPAX</v>
          </cell>
          <cell r="K68" t="str">
            <v>COD</v>
          </cell>
        </row>
      </sheetData>
      <sheetData sheetId="2">
        <row r="1">
          <cell r="AJ1" t="str">
            <v>INVOICE</v>
          </cell>
          <cell r="AK1" t="str">
            <v>INVOICE</v>
          </cell>
          <cell r="AM1" t="str">
            <v>INVOICE</v>
          </cell>
          <cell r="AN1" t="str">
            <v>AIR WAYBILL</v>
          </cell>
        </row>
        <row r="2">
          <cell r="AG2" t="str">
            <v>INVOICE NO.</v>
          </cell>
          <cell r="AH2" t="str">
            <v>SO 1</v>
          </cell>
          <cell r="AI2" t="str">
            <v>SO 2</v>
          </cell>
          <cell r="AJ2" t="str">
            <v>AMT(USD)</v>
          </cell>
          <cell r="AK2" t="str">
            <v>AMT(RM)</v>
          </cell>
          <cell r="AL2" t="str">
            <v>CUSTOMERS</v>
          </cell>
          <cell r="AM2" t="str">
            <v>DATE</v>
          </cell>
          <cell r="AN2" t="str">
            <v>DATE</v>
          </cell>
        </row>
        <row r="4">
          <cell r="AG4" t="str">
            <v>CRT00619</v>
          </cell>
          <cell r="AH4" t="str">
            <v>SO0044</v>
          </cell>
          <cell r="AJ4" t="str">
            <v/>
          </cell>
          <cell r="AK4">
            <v>4560</v>
          </cell>
          <cell r="AL4" t="str">
            <v>Hoe Pharmaceuticals Sdn Bhd</v>
          </cell>
          <cell r="AN4">
            <v>36696</v>
          </cell>
        </row>
        <row r="5">
          <cell r="AG5" t="str">
            <v>CRT00582</v>
          </cell>
          <cell r="AH5" t="str">
            <v>US000401</v>
          </cell>
          <cell r="AJ5">
            <v>46840</v>
          </cell>
          <cell r="AK5" t="str">
            <v/>
          </cell>
          <cell r="AL5" t="str">
            <v>Overseal Foods Limited</v>
          </cell>
          <cell r="AN5">
            <v>36639</v>
          </cell>
        </row>
        <row r="6">
          <cell r="AG6" t="str">
            <v>CRT00595</v>
          </cell>
          <cell r="AH6" t="str">
            <v>US000504</v>
          </cell>
          <cell r="AJ6">
            <v>33024</v>
          </cell>
          <cell r="AK6" t="str">
            <v/>
          </cell>
          <cell r="AL6" t="str">
            <v>Soft Gel Technologies, Inc</v>
          </cell>
          <cell r="AN6">
            <v>36658</v>
          </cell>
        </row>
        <row r="7">
          <cell r="AG7" t="str">
            <v>CRT00597</v>
          </cell>
          <cell r="AH7" t="str">
            <v>US000505</v>
          </cell>
          <cell r="AJ7">
            <v>38400</v>
          </cell>
          <cell r="AK7" t="str">
            <v/>
          </cell>
          <cell r="AL7" t="str">
            <v>Soft Gel Technologies, Inc</v>
          </cell>
          <cell r="AN7">
            <v>36661</v>
          </cell>
        </row>
        <row r="8">
          <cell r="AG8" t="str">
            <v>CRT00599</v>
          </cell>
          <cell r="AH8" t="str">
            <v>US000506</v>
          </cell>
          <cell r="AJ8">
            <v>9841.33</v>
          </cell>
          <cell r="AK8" t="str">
            <v/>
          </cell>
          <cell r="AL8" t="str">
            <v>Resource Materials LLC</v>
          </cell>
          <cell r="AN8">
            <v>36669</v>
          </cell>
        </row>
        <row r="9">
          <cell r="AG9" t="str">
            <v>CRT00609</v>
          </cell>
          <cell r="AH9" t="str">
            <v>US000604</v>
          </cell>
          <cell r="AJ9">
            <v>3680</v>
          </cell>
          <cell r="AK9" t="str">
            <v/>
          </cell>
          <cell r="AL9" t="str">
            <v>Soft Gel Technologies, Inc</v>
          </cell>
          <cell r="AN9">
            <v>36686</v>
          </cell>
        </row>
        <row r="10">
          <cell r="AG10" t="str">
            <v>CRT00621</v>
          </cell>
          <cell r="AH10" t="str">
            <v>US000609</v>
          </cell>
          <cell r="AJ10">
            <v>31500</v>
          </cell>
          <cell r="AK10" t="str">
            <v/>
          </cell>
          <cell r="AL10" t="str">
            <v>American River Nutrition, Inc</v>
          </cell>
          <cell r="AN10">
            <v>36699</v>
          </cell>
        </row>
        <row r="11">
          <cell r="AG11" t="str">
            <v>CRT00521</v>
          </cell>
          <cell r="AH11" t="str">
            <v>US991209</v>
          </cell>
          <cell r="AJ11" t="str">
            <v/>
          </cell>
          <cell r="AK11">
            <v>73089</v>
          </cell>
          <cell r="AL11" t="str">
            <v>Cognis Oleochemicals (M) Sdn Bhd</v>
          </cell>
        </row>
        <row r="12">
          <cell r="AG12" t="str">
            <v>CRT00521(C)</v>
          </cell>
          <cell r="AH12" t="str">
            <v>US991209-3</v>
          </cell>
          <cell r="AJ12" t="str">
            <v/>
          </cell>
          <cell r="AK12">
            <v>0</v>
          </cell>
          <cell r="AL12" t="str">
            <v>Cognis Oleochemicals (M) Sdn Bhd</v>
          </cell>
        </row>
        <row r="13">
          <cell r="AG13" t="str">
            <v>CRT00521(D)</v>
          </cell>
          <cell r="AH13" t="str">
            <v>US991209-4</v>
          </cell>
          <cell r="AJ13" t="str">
            <v/>
          </cell>
          <cell r="AK13">
            <v>0</v>
          </cell>
          <cell r="AL13" t="str">
            <v>Cognis Oleochemicals (M) Sdn Bhd</v>
          </cell>
        </row>
        <row r="14">
          <cell r="AG14" t="str">
            <v>CRT00521(E)</v>
          </cell>
          <cell r="AH14" t="str">
            <v>US991209-5</v>
          </cell>
          <cell r="AJ14" t="str">
            <v/>
          </cell>
          <cell r="AK14">
            <v>0</v>
          </cell>
          <cell r="AL14" t="str">
            <v>Cognis Oleochemicals (M) Sdn Bhd</v>
          </cell>
        </row>
        <row r="15">
          <cell r="AH15" t="str">
            <v>SO0008</v>
          </cell>
          <cell r="AJ15" t="str">
            <v/>
          </cell>
          <cell r="AK15">
            <v>10584</v>
          </cell>
          <cell r="AL15" t="str">
            <v>Mewah Coat Sdn Bhd</v>
          </cell>
        </row>
        <row r="16">
          <cell r="AG16" t="str">
            <v>CRT00641</v>
          </cell>
          <cell r="AH16" t="str">
            <v>US000310-2</v>
          </cell>
          <cell r="AJ16">
            <v>16485.95</v>
          </cell>
          <cell r="AK16" t="str">
            <v/>
          </cell>
          <cell r="AL16" t="str">
            <v>Symex Holdings Limited</v>
          </cell>
          <cell r="AM16">
            <v>36734</v>
          </cell>
          <cell r="AN16">
            <v>36736</v>
          </cell>
        </row>
        <row r="17">
          <cell r="AG17" t="str">
            <v>CRT00668</v>
          </cell>
          <cell r="AH17" t="str">
            <v>US000310-3</v>
          </cell>
          <cell r="AJ17">
            <v>18399.21</v>
          </cell>
          <cell r="AK17" t="str">
            <v/>
          </cell>
          <cell r="AL17" t="str">
            <v>Symex Holdings Limited</v>
          </cell>
          <cell r="AM17">
            <v>36769</v>
          </cell>
          <cell r="AN17">
            <v>36778</v>
          </cell>
        </row>
        <row r="18">
          <cell r="AG18" t="str">
            <v>CRT00679</v>
          </cell>
          <cell r="AH18" t="str">
            <v>US000310-4</v>
          </cell>
          <cell r="AJ18">
            <v>16639.56</v>
          </cell>
          <cell r="AK18" t="str">
            <v/>
          </cell>
          <cell r="AL18" t="str">
            <v>Symex Holdings Limited</v>
          </cell>
          <cell r="AM18">
            <v>36797</v>
          </cell>
          <cell r="AN18">
            <v>36799</v>
          </cell>
        </row>
        <row r="19">
          <cell r="AH19" t="str">
            <v>US000310-5</v>
          </cell>
          <cell r="AJ19">
            <v>19200</v>
          </cell>
          <cell r="AK19" t="str">
            <v/>
          </cell>
          <cell r="AL19" t="str">
            <v>Symex Holdings Limited</v>
          </cell>
        </row>
        <row r="20">
          <cell r="AG20" t="str">
            <v>CRT00452/479</v>
          </cell>
          <cell r="AH20" t="str">
            <v>US000611</v>
          </cell>
          <cell r="AJ20" t="str">
            <v/>
          </cell>
          <cell r="AK20">
            <v>117865.8</v>
          </cell>
          <cell r="AL20" t="str">
            <v>Cognis Oleochemicals (M) Sdn Bhd</v>
          </cell>
          <cell r="AM20" t="str">
            <v>July 2000</v>
          </cell>
          <cell r="AN20" t="str">
            <v>July 2000</v>
          </cell>
        </row>
        <row r="21">
          <cell r="AG21" t="str">
            <v>CRT00452(J)</v>
          </cell>
          <cell r="AH21" t="str">
            <v>US000611-1</v>
          </cell>
          <cell r="AJ21" t="str">
            <v/>
          </cell>
          <cell r="AK21">
            <v>20428.2</v>
          </cell>
          <cell r="AL21" t="str">
            <v>Cognis Oleochemicals (M) Sdn Bhd</v>
          </cell>
          <cell r="AM21">
            <v>36714</v>
          </cell>
          <cell r="AN21">
            <v>36714</v>
          </cell>
        </row>
        <row r="22">
          <cell r="AG22" t="str">
            <v>CRT00452(K)</v>
          </cell>
          <cell r="AH22" t="str">
            <v>US000611-2</v>
          </cell>
          <cell r="AJ22" t="str">
            <v/>
          </cell>
          <cell r="AK22">
            <v>19071</v>
          </cell>
          <cell r="AL22" t="str">
            <v>Cognis Oleochemicals (M) Sdn Bhd</v>
          </cell>
          <cell r="AM22">
            <v>36714</v>
          </cell>
          <cell r="AN22">
            <v>36714</v>
          </cell>
        </row>
        <row r="23">
          <cell r="AG23" t="str">
            <v>CRT00479(A)</v>
          </cell>
          <cell r="AH23" t="str">
            <v>US000611-3</v>
          </cell>
          <cell r="AJ23" t="str">
            <v/>
          </cell>
          <cell r="AK23">
            <v>19176.3</v>
          </cell>
          <cell r="AL23" t="str">
            <v>Cognis Oleochemicals (M) Sdn Bhd</v>
          </cell>
          <cell r="AM23">
            <v>36714</v>
          </cell>
          <cell r="AN23">
            <v>36714</v>
          </cell>
        </row>
        <row r="24">
          <cell r="AG24" t="str">
            <v>CRT00479(B)</v>
          </cell>
          <cell r="AH24" t="str">
            <v>US000611-4</v>
          </cell>
          <cell r="AJ24" t="str">
            <v/>
          </cell>
          <cell r="AK24">
            <v>19527.3</v>
          </cell>
          <cell r="AL24" t="str">
            <v>Cognis Oleochemicals (M) Sdn Bhd</v>
          </cell>
          <cell r="AM24">
            <v>36716</v>
          </cell>
          <cell r="AN24">
            <v>36716</v>
          </cell>
        </row>
        <row r="25">
          <cell r="AG25" t="str">
            <v>CRT00479(C)</v>
          </cell>
          <cell r="AH25" t="str">
            <v>US000611-5</v>
          </cell>
          <cell r="AJ25" t="str">
            <v/>
          </cell>
          <cell r="AK25">
            <v>19094.4</v>
          </cell>
          <cell r="AL25" t="str">
            <v>Cognis Oleochemicals (M) Sdn Bhd</v>
          </cell>
          <cell r="AM25">
            <v>36716</v>
          </cell>
          <cell r="AN25">
            <v>36716</v>
          </cell>
        </row>
        <row r="26">
          <cell r="AG26" t="str">
            <v>CRT00479(D)</v>
          </cell>
          <cell r="AH26" t="str">
            <v>US000611-6</v>
          </cell>
          <cell r="AJ26" t="str">
            <v/>
          </cell>
          <cell r="AK26">
            <v>20568.6</v>
          </cell>
          <cell r="AL26" t="str">
            <v>Cognis Oleochemicals (M) Sdn Bhd</v>
          </cell>
          <cell r="AM26">
            <v>36716</v>
          </cell>
          <cell r="AN26">
            <v>36716</v>
          </cell>
        </row>
        <row r="27">
          <cell r="AG27" t="str">
            <v>CRT00296/334/480</v>
          </cell>
          <cell r="AH27" t="str">
            <v>SO0051</v>
          </cell>
          <cell r="AJ27" t="str">
            <v/>
          </cell>
          <cell r="AK27">
            <v>239400</v>
          </cell>
          <cell r="AL27" t="str">
            <v>Hovid Sdn Bhd</v>
          </cell>
          <cell r="AM27">
            <v>36717</v>
          </cell>
          <cell r="AN27">
            <v>36717</v>
          </cell>
        </row>
        <row r="28">
          <cell r="AG28" t="str">
            <v>CRT00296(B)</v>
          </cell>
          <cell r="AH28" t="str">
            <v>SO0051-1</v>
          </cell>
          <cell r="AJ28" t="str">
            <v/>
          </cell>
          <cell r="AK28">
            <v>109725</v>
          </cell>
          <cell r="AL28" t="str">
            <v>Hovid Sdn Bhd</v>
          </cell>
          <cell r="AM28">
            <v>36717</v>
          </cell>
          <cell r="AN28">
            <v>36717</v>
          </cell>
        </row>
        <row r="29">
          <cell r="AG29" t="str">
            <v>CRT00332</v>
          </cell>
          <cell r="AH29" t="str">
            <v>SO0051-2</v>
          </cell>
          <cell r="AJ29" t="str">
            <v/>
          </cell>
          <cell r="AK29">
            <v>79800</v>
          </cell>
          <cell r="AL29" t="str">
            <v>Hovid Sdn Bhd</v>
          </cell>
          <cell r="AM29">
            <v>36717</v>
          </cell>
          <cell r="AN29">
            <v>36717</v>
          </cell>
        </row>
        <row r="30">
          <cell r="AG30" t="str">
            <v>CRT00480(A)</v>
          </cell>
          <cell r="AH30" t="str">
            <v>SO0051-3</v>
          </cell>
          <cell r="AJ30" t="str">
            <v/>
          </cell>
          <cell r="AK30">
            <v>49875</v>
          </cell>
          <cell r="AL30" t="str">
            <v>Hovid Sdn Bhd</v>
          </cell>
          <cell r="AM30">
            <v>36717</v>
          </cell>
          <cell r="AN30">
            <v>36717</v>
          </cell>
        </row>
        <row r="31">
          <cell r="AG31" t="str">
            <v>CANCELLED</v>
          </cell>
          <cell r="AH31" t="str">
            <v>US000613</v>
          </cell>
          <cell r="AJ31">
            <v>30000</v>
          </cell>
          <cell r="AK31" t="str">
            <v/>
          </cell>
          <cell r="AL31" t="str">
            <v>Schweizerhall-France Chimie Fine</v>
          </cell>
          <cell r="AM31" t="str">
            <v>Cancelled</v>
          </cell>
          <cell r="AN31" t="str">
            <v>Cancelled</v>
          </cell>
        </row>
        <row r="32">
          <cell r="AH32" t="str">
            <v>US000614</v>
          </cell>
          <cell r="AJ32">
            <v>31500</v>
          </cell>
          <cell r="AK32" t="str">
            <v/>
          </cell>
          <cell r="AL32" t="str">
            <v>Schweizerhall-France Chimie Fine</v>
          </cell>
        </row>
        <row r="33">
          <cell r="AG33" t="str">
            <v>CRT00426(C)</v>
          </cell>
          <cell r="AH33" t="str">
            <v>US000615</v>
          </cell>
          <cell r="AJ33">
            <v>4300</v>
          </cell>
          <cell r="AK33" t="str">
            <v/>
          </cell>
          <cell r="AL33" t="str">
            <v>Bronson &amp; Jacobs Pty Limited</v>
          </cell>
          <cell r="AM33">
            <v>36755</v>
          </cell>
          <cell r="AN33">
            <v>36755</v>
          </cell>
        </row>
        <row r="34">
          <cell r="AJ34" t="str">
            <v/>
          </cell>
        </row>
        <row r="35">
          <cell r="AG35" t="str">
            <v>CRT00632</v>
          </cell>
          <cell r="AH35" t="str">
            <v>SO0054</v>
          </cell>
          <cell r="AJ35" t="str">
            <v/>
          </cell>
          <cell r="AK35">
            <v>31680</v>
          </cell>
          <cell r="AL35" t="str">
            <v>Kemin Industries (Asia) Pte Ltd</v>
          </cell>
          <cell r="AM35">
            <v>36714</v>
          </cell>
          <cell r="AN35">
            <v>36715</v>
          </cell>
        </row>
        <row r="36">
          <cell r="AG36" t="str">
            <v>CRT00630</v>
          </cell>
          <cell r="AH36" t="str">
            <v>SO0055</v>
          </cell>
          <cell r="AJ36" t="str">
            <v/>
          </cell>
          <cell r="AK36">
            <v>612</v>
          </cell>
          <cell r="AL36" t="str">
            <v>Performance Additives</v>
          </cell>
          <cell r="AM36">
            <v>36713</v>
          </cell>
          <cell r="AN36">
            <v>36713</v>
          </cell>
        </row>
        <row r="37">
          <cell r="AG37" t="str">
            <v>CRT00639</v>
          </cell>
          <cell r="AH37" t="str">
            <v>US000701</v>
          </cell>
          <cell r="AJ37">
            <v>54000</v>
          </cell>
          <cell r="AK37" t="str">
            <v/>
          </cell>
          <cell r="AL37" t="str">
            <v>H. Reisman Corporation</v>
          </cell>
          <cell r="AM37">
            <v>36731</v>
          </cell>
          <cell r="AN37">
            <v>36734</v>
          </cell>
        </row>
        <row r="38">
          <cell r="AG38" t="str">
            <v>CRT00633</v>
          </cell>
          <cell r="AH38" t="str">
            <v>US000702</v>
          </cell>
          <cell r="AJ38">
            <v>3000</v>
          </cell>
          <cell r="AK38" t="str">
            <v/>
          </cell>
          <cell r="AL38" t="str">
            <v>Schweizerhall-France Chimie Fine</v>
          </cell>
          <cell r="AM38">
            <v>36717</v>
          </cell>
          <cell r="AN38">
            <v>36717</v>
          </cell>
        </row>
        <row r="39">
          <cell r="AG39" t="str">
            <v>CRT00631</v>
          </cell>
          <cell r="AH39" t="str">
            <v>US000703</v>
          </cell>
          <cell r="AJ39">
            <v>552</v>
          </cell>
          <cell r="AK39" t="str">
            <v/>
          </cell>
          <cell r="AL39" t="str">
            <v>Soft Gel Technologies, Inc</v>
          </cell>
          <cell r="AM39">
            <v>36715</v>
          </cell>
          <cell r="AN39">
            <v>36715</v>
          </cell>
        </row>
        <row r="40">
          <cell r="AG40" t="str">
            <v>CRT00634</v>
          </cell>
          <cell r="AH40" t="str">
            <v>SO0056</v>
          </cell>
          <cell r="AJ40" t="str">
            <v/>
          </cell>
          <cell r="AK40">
            <v>215</v>
          </cell>
          <cell r="AL40" t="str">
            <v>Hovid Sdn Bhd</v>
          </cell>
          <cell r="AM40">
            <v>36720</v>
          </cell>
          <cell r="AN40">
            <v>36720</v>
          </cell>
        </row>
        <row r="41">
          <cell r="AG41" t="str">
            <v>CRT00635</v>
          </cell>
          <cell r="AH41" t="str">
            <v>SO0057</v>
          </cell>
          <cell r="AJ41" t="str">
            <v/>
          </cell>
          <cell r="AK41">
            <v>3193</v>
          </cell>
          <cell r="AL41" t="str">
            <v>C.C. Palm Trading Sdn Bhd</v>
          </cell>
          <cell r="AM41">
            <v>36720</v>
          </cell>
          <cell r="AN41">
            <v>36720</v>
          </cell>
        </row>
        <row r="42">
          <cell r="AG42" t="str">
            <v>CRT00656</v>
          </cell>
          <cell r="AH42" t="str">
            <v>US000704</v>
          </cell>
          <cell r="AJ42">
            <v>320</v>
          </cell>
          <cell r="AK42" t="str">
            <v/>
          </cell>
          <cell r="AL42" t="str">
            <v>Ajanta Pharma Ltd</v>
          </cell>
          <cell r="AM42">
            <v>36762</v>
          </cell>
          <cell r="AN42">
            <v>36762</v>
          </cell>
        </row>
        <row r="43">
          <cell r="AG43" t="str">
            <v>CRT00646</v>
          </cell>
          <cell r="AH43" t="str">
            <v>US000705</v>
          </cell>
          <cell r="AJ43">
            <v>39520</v>
          </cell>
          <cell r="AK43" t="str">
            <v/>
          </cell>
          <cell r="AL43" t="str">
            <v>Overseal Foods Limited</v>
          </cell>
          <cell r="AM43">
            <v>36739</v>
          </cell>
          <cell r="AN43">
            <v>36742</v>
          </cell>
        </row>
        <row r="44">
          <cell r="AG44" t="str">
            <v>CRT00640</v>
          </cell>
          <cell r="AH44" t="str">
            <v>US000706</v>
          </cell>
          <cell r="AJ44">
            <v>48600</v>
          </cell>
          <cell r="AK44" t="str">
            <v/>
          </cell>
          <cell r="AL44" t="str">
            <v>Overseal Foods Limited</v>
          </cell>
          <cell r="AM44">
            <v>36731</v>
          </cell>
          <cell r="AN44">
            <v>36738</v>
          </cell>
        </row>
        <row r="45">
          <cell r="AG45" t="str">
            <v>CRT00636</v>
          </cell>
          <cell r="AH45" t="str">
            <v>SO0058</v>
          </cell>
          <cell r="AJ45" t="str">
            <v/>
          </cell>
          <cell r="AK45">
            <v>5265</v>
          </cell>
          <cell r="AL45" t="str">
            <v>Palm Oil Research Institute Of Malaysia</v>
          </cell>
          <cell r="AM45">
            <v>36726</v>
          </cell>
          <cell r="AN45">
            <v>36727</v>
          </cell>
        </row>
        <row r="46">
          <cell r="AG46" t="str">
            <v>CRT00638</v>
          </cell>
          <cell r="AH46" t="str">
            <v>US000707</v>
          </cell>
          <cell r="AJ46">
            <v>2950</v>
          </cell>
          <cell r="AK46" t="str">
            <v/>
          </cell>
          <cell r="AL46" t="str">
            <v>Eurochem Feinchemie GmbH</v>
          </cell>
          <cell r="AM46">
            <v>36731</v>
          </cell>
          <cell r="AN46">
            <v>36731</v>
          </cell>
        </row>
        <row r="47">
          <cell r="AG47" t="str">
            <v>CRT00637</v>
          </cell>
          <cell r="AH47" t="str">
            <v>US000708</v>
          </cell>
          <cell r="AJ47">
            <v>3680</v>
          </cell>
          <cell r="AK47" t="str">
            <v/>
          </cell>
          <cell r="AL47" t="str">
            <v>Soft Gel Technologies, Inc</v>
          </cell>
          <cell r="AM47">
            <v>36726</v>
          </cell>
          <cell r="AN47">
            <v>36727</v>
          </cell>
        </row>
        <row r="48">
          <cell r="AG48" t="str">
            <v>CRT00651</v>
          </cell>
          <cell r="AH48" t="str">
            <v>US000709</v>
          </cell>
          <cell r="AJ48">
            <v>11500</v>
          </cell>
          <cell r="AK48" t="str">
            <v/>
          </cell>
          <cell r="AL48" t="str">
            <v>Dr. Marcus GmbH</v>
          </cell>
          <cell r="AM48">
            <v>36752</v>
          </cell>
          <cell r="AN48">
            <v>36755</v>
          </cell>
        </row>
        <row r="49">
          <cell r="AG49" t="str">
            <v>CRT00642</v>
          </cell>
          <cell r="AH49" t="str">
            <v>US000710</v>
          </cell>
          <cell r="AJ49">
            <v>47700</v>
          </cell>
          <cell r="AK49" t="str">
            <v/>
          </cell>
          <cell r="AL49" t="str">
            <v>Bush Boake Allen Ltd</v>
          </cell>
          <cell r="AM49">
            <v>36734</v>
          </cell>
          <cell r="AN49">
            <v>36738</v>
          </cell>
        </row>
        <row r="50">
          <cell r="AG50" t="str">
            <v>CRT00653</v>
          </cell>
          <cell r="AH50" t="str">
            <v>US000711-1</v>
          </cell>
          <cell r="AJ50">
            <v>2580</v>
          </cell>
          <cell r="AK50" t="str">
            <v/>
          </cell>
          <cell r="AL50" t="str">
            <v>Bronson &amp; Jacobs Pty Limited</v>
          </cell>
          <cell r="AM50">
            <v>36755</v>
          </cell>
          <cell r="AN50">
            <v>36755</v>
          </cell>
        </row>
        <row r="51">
          <cell r="AH51" t="str">
            <v>US000711-2</v>
          </cell>
          <cell r="AJ51">
            <v>3870</v>
          </cell>
          <cell r="AK51" t="str">
            <v/>
          </cell>
          <cell r="AL51" t="str">
            <v>Bronson &amp; Jacobs Pty Limited</v>
          </cell>
        </row>
        <row r="52">
          <cell r="AG52" t="str">
            <v>CRT00645</v>
          </cell>
          <cell r="AH52" t="str">
            <v>US000712</v>
          </cell>
          <cell r="AJ52">
            <v>12600</v>
          </cell>
          <cell r="AK52" t="str">
            <v/>
          </cell>
          <cell r="AL52" t="str">
            <v>Holistic International</v>
          </cell>
          <cell r="AM52">
            <v>36736</v>
          </cell>
          <cell r="AN52">
            <v>36736</v>
          </cell>
        </row>
        <row r="53">
          <cell r="AG53" t="str">
            <v>CRT00643</v>
          </cell>
          <cell r="AH53" t="str">
            <v>SO0059</v>
          </cell>
          <cell r="AJ53" t="str">
            <v/>
          </cell>
          <cell r="AK53">
            <v>3134.25</v>
          </cell>
          <cell r="AL53" t="str">
            <v>C.C. Palm Trading Sdn Bhd</v>
          </cell>
          <cell r="AM53">
            <v>36736</v>
          </cell>
          <cell r="AN53">
            <v>36736</v>
          </cell>
        </row>
        <row r="54">
          <cell r="AG54" t="str">
            <v>CRT00644</v>
          </cell>
          <cell r="AH54" t="str">
            <v>SO0060</v>
          </cell>
          <cell r="AJ54" t="str">
            <v/>
          </cell>
          <cell r="AK54">
            <v>2977.8</v>
          </cell>
          <cell r="AL54" t="str">
            <v>C.C. Palm Trading Sdn Bhd</v>
          </cell>
          <cell r="AM54">
            <v>36736</v>
          </cell>
          <cell r="AN54">
            <v>36736</v>
          </cell>
        </row>
        <row r="55">
          <cell r="AG55" t="str">
            <v>CRT00648</v>
          </cell>
          <cell r="AH55" t="str">
            <v>US000713</v>
          </cell>
          <cell r="AJ55">
            <v>700</v>
          </cell>
          <cell r="AK55" t="str">
            <v/>
          </cell>
          <cell r="AL55" t="str">
            <v>The Bountiful Tree</v>
          </cell>
          <cell r="AM55">
            <v>36740</v>
          </cell>
          <cell r="AN55">
            <v>36740</v>
          </cell>
        </row>
        <row r="56">
          <cell r="AG56" t="str">
            <v>CRT00649</v>
          </cell>
          <cell r="AH56" t="str">
            <v>US000714</v>
          </cell>
          <cell r="AJ56">
            <v>675</v>
          </cell>
          <cell r="AK56" t="str">
            <v/>
          </cell>
          <cell r="AL56" t="str">
            <v>Actives International</v>
          </cell>
          <cell r="AM56">
            <v>36740</v>
          </cell>
          <cell r="AN56">
            <v>36740</v>
          </cell>
        </row>
        <row r="57">
          <cell r="AG57" t="str">
            <v>CRT00659</v>
          </cell>
          <cell r="AH57" t="str">
            <v>US000715</v>
          </cell>
          <cell r="AJ57">
            <v>480</v>
          </cell>
          <cell r="AK57" t="str">
            <v/>
          </cell>
          <cell r="AL57" t="str">
            <v>Kingsway</v>
          </cell>
          <cell r="AM57">
            <v>36762</v>
          </cell>
          <cell r="AN57" t="str">
            <v>US Office</v>
          </cell>
        </row>
        <row r="58">
          <cell r="AH58" t="str">
            <v>SO0061</v>
          </cell>
          <cell r="AJ58" t="str">
            <v/>
          </cell>
          <cell r="AK58">
            <v>1600</v>
          </cell>
          <cell r="AL58" t="str">
            <v>Keck Seng (M) Berhad</v>
          </cell>
        </row>
        <row r="59">
          <cell r="AJ59" t="str">
            <v/>
          </cell>
        </row>
        <row r="60">
          <cell r="AG60" t="str">
            <v>PF/000801</v>
          </cell>
          <cell r="AH60" t="str">
            <v>PF/000801</v>
          </cell>
          <cell r="AJ60">
            <v>0</v>
          </cell>
          <cell r="AK60" t="str">
            <v/>
          </cell>
          <cell r="AL60" t="str">
            <v>Carotech Inc</v>
          </cell>
          <cell r="AM60">
            <v>36740</v>
          </cell>
          <cell r="AN60">
            <v>36740</v>
          </cell>
        </row>
        <row r="61">
          <cell r="AG61" t="str">
            <v>PF/000802</v>
          </cell>
          <cell r="AH61" t="str">
            <v>PF/000802</v>
          </cell>
          <cell r="AJ61">
            <v>0</v>
          </cell>
          <cell r="AK61" t="str">
            <v/>
          </cell>
          <cell r="AL61" t="str">
            <v>Bronson &amp; Jacobs Pty Limited</v>
          </cell>
          <cell r="AM61">
            <v>36767</v>
          </cell>
          <cell r="AN61">
            <v>36767</v>
          </cell>
        </row>
        <row r="62">
          <cell r="AG62" t="str">
            <v>CRT00652</v>
          </cell>
          <cell r="AH62" t="str">
            <v>US000801</v>
          </cell>
          <cell r="AJ62">
            <v>23000</v>
          </cell>
          <cell r="AK62" t="str">
            <v/>
          </cell>
          <cell r="AL62" t="str">
            <v>Schweizerhall-France Chimie Fine</v>
          </cell>
          <cell r="AM62">
            <v>36753</v>
          </cell>
          <cell r="AN62">
            <v>36755</v>
          </cell>
        </row>
        <row r="63">
          <cell r="AG63" t="str">
            <v>CRT00647</v>
          </cell>
          <cell r="AH63" t="str">
            <v>US000802</v>
          </cell>
          <cell r="AJ63">
            <v>264</v>
          </cell>
          <cell r="AK63" t="str">
            <v/>
          </cell>
          <cell r="AL63" t="str">
            <v>Nutrition Encounter</v>
          </cell>
          <cell r="AM63">
            <v>36740</v>
          </cell>
          <cell r="AN63">
            <v>36740</v>
          </cell>
        </row>
        <row r="64">
          <cell r="AG64" t="str">
            <v>CRT00650</v>
          </cell>
          <cell r="AH64" t="str">
            <v>US000803</v>
          </cell>
          <cell r="AJ64">
            <v>15250</v>
          </cell>
          <cell r="AK64" t="str">
            <v/>
          </cell>
          <cell r="AL64" t="str">
            <v>Tischon Corp</v>
          </cell>
          <cell r="AM64">
            <v>36742</v>
          </cell>
          <cell r="AN64">
            <v>36742</v>
          </cell>
        </row>
        <row r="65">
          <cell r="AG65" t="str">
            <v>CRT00654</v>
          </cell>
          <cell r="AH65" t="str">
            <v>SO0062</v>
          </cell>
          <cell r="AJ65" t="str">
            <v/>
          </cell>
          <cell r="AK65">
            <v>215</v>
          </cell>
          <cell r="AL65" t="str">
            <v>Hovid Sdn Bhd</v>
          </cell>
          <cell r="AM65">
            <v>36756</v>
          </cell>
          <cell r="AN65">
            <v>36757</v>
          </cell>
        </row>
        <row r="66">
          <cell r="AG66" t="str">
            <v>CRT00661</v>
          </cell>
          <cell r="AH66" t="str">
            <v>US000804</v>
          </cell>
          <cell r="AJ66">
            <v>700</v>
          </cell>
          <cell r="AK66" t="str">
            <v/>
          </cell>
          <cell r="AL66" t="str">
            <v>Mitsubishi Corporation</v>
          </cell>
          <cell r="AM66">
            <v>36763</v>
          </cell>
          <cell r="AN66">
            <v>36764</v>
          </cell>
        </row>
        <row r="67">
          <cell r="AG67" t="str">
            <v>CRT00655</v>
          </cell>
          <cell r="AH67" t="str">
            <v>US000805</v>
          </cell>
          <cell r="AJ67">
            <v>1275</v>
          </cell>
          <cell r="AK67" t="str">
            <v/>
          </cell>
          <cell r="AL67" t="str">
            <v>Chemische Fabrik Schweizerhall</v>
          </cell>
          <cell r="AM67">
            <v>36761</v>
          </cell>
          <cell r="AN67">
            <v>36763</v>
          </cell>
        </row>
        <row r="68">
          <cell r="AG68" t="str">
            <v>CRT00689</v>
          </cell>
          <cell r="AH68" t="str">
            <v>US000806</v>
          </cell>
          <cell r="AJ68" t="str">
            <v/>
          </cell>
          <cell r="AK68">
            <v>499854</v>
          </cell>
          <cell r="AL68" t="str">
            <v>Cognis Oleochemicals (M) Sdn Bhd</v>
          </cell>
          <cell r="AM68">
            <v>36804</v>
          </cell>
          <cell r="AN68">
            <v>36804</v>
          </cell>
        </row>
        <row r="69">
          <cell r="AG69" t="str">
            <v>CRT00657</v>
          </cell>
          <cell r="AH69" t="str">
            <v>US000807</v>
          </cell>
          <cell r="AI69" t="str">
            <v>US000808</v>
          </cell>
          <cell r="AJ69">
            <v>19760</v>
          </cell>
          <cell r="AK69" t="str">
            <v/>
          </cell>
          <cell r="AL69" t="str">
            <v>Overseal Foods Limited</v>
          </cell>
          <cell r="AM69">
            <v>36762</v>
          </cell>
          <cell r="AN69">
            <v>36766</v>
          </cell>
        </row>
        <row r="70">
          <cell r="AG70" t="str">
            <v>CRT00657</v>
          </cell>
          <cell r="AH70" t="str">
            <v>US000808</v>
          </cell>
          <cell r="AJ70">
            <v>16300</v>
          </cell>
          <cell r="AK70" t="str">
            <v/>
          </cell>
          <cell r="AL70" t="str">
            <v>Overseal Foods Limited</v>
          </cell>
          <cell r="AM70">
            <v>36762</v>
          </cell>
          <cell r="AN70">
            <v>36766</v>
          </cell>
        </row>
        <row r="71">
          <cell r="AG71" t="str">
            <v>CRT00677</v>
          </cell>
          <cell r="AH71" t="str">
            <v>US000809</v>
          </cell>
          <cell r="AI71" t="str">
            <v>US000810</v>
          </cell>
          <cell r="AJ71">
            <v>25780</v>
          </cell>
          <cell r="AK71" t="str">
            <v/>
          </cell>
          <cell r="AL71" t="str">
            <v>Overseal Foods Limited</v>
          </cell>
          <cell r="AM71">
            <v>36788</v>
          </cell>
          <cell r="AN71">
            <v>36791</v>
          </cell>
        </row>
        <row r="72">
          <cell r="AG72" t="str">
            <v>CRT00677</v>
          </cell>
          <cell r="AH72" t="str">
            <v>US000810</v>
          </cell>
          <cell r="AJ72">
            <v>29640</v>
          </cell>
          <cell r="AK72" t="str">
            <v/>
          </cell>
          <cell r="AL72" t="str">
            <v>Overseal Foods Limited</v>
          </cell>
          <cell r="AM72">
            <v>36788</v>
          </cell>
          <cell r="AN72">
            <v>36791</v>
          </cell>
        </row>
        <row r="73">
          <cell r="AG73" t="str">
            <v>CRT00660</v>
          </cell>
          <cell r="AH73" t="str">
            <v>US000811</v>
          </cell>
          <cell r="AJ73">
            <v>900</v>
          </cell>
          <cell r="AK73" t="str">
            <v/>
          </cell>
          <cell r="AL73" t="str">
            <v>Creatives Foods</v>
          </cell>
          <cell r="AM73">
            <v>36763</v>
          </cell>
          <cell r="AN73">
            <v>36763</v>
          </cell>
        </row>
        <row r="74">
          <cell r="AG74" t="str">
            <v>CRT00658</v>
          </cell>
          <cell r="AH74" t="str">
            <v>US000812</v>
          </cell>
          <cell r="AJ74">
            <v>54000</v>
          </cell>
          <cell r="AK74" t="str">
            <v/>
          </cell>
          <cell r="AL74" t="str">
            <v>H. Reisman Corporation</v>
          </cell>
          <cell r="AM74">
            <v>36762</v>
          </cell>
          <cell r="AN74">
            <v>36764</v>
          </cell>
        </row>
        <row r="75">
          <cell r="AG75" t="str">
            <v>CRT00662</v>
          </cell>
          <cell r="AH75" t="str">
            <v>SO0063</v>
          </cell>
          <cell r="AJ75" t="str">
            <v/>
          </cell>
          <cell r="AK75">
            <v>31046.4</v>
          </cell>
          <cell r="AL75" t="str">
            <v>Kemin Industries (Asia) Pte Ltd</v>
          </cell>
          <cell r="AM75">
            <v>36769</v>
          </cell>
          <cell r="AN75">
            <v>36778</v>
          </cell>
        </row>
        <row r="76">
          <cell r="AG76" t="str">
            <v>CRT00663</v>
          </cell>
          <cell r="AH76" t="str">
            <v>US000813</v>
          </cell>
          <cell r="AJ76">
            <v>38700</v>
          </cell>
          <cell r="AK76" t="str">
            <v/>
          </cell>
          <cell r="AL76" t="str">
            <v>The Life Extension Fundation</v>
          </cell>
          <cell r="AM76">
            <v>36769</v>
          </cell>
          <cell r="AN76">
            <v>36776</v>
          </cell>
        </row>
        <row r="77">
          <cell r="AG77" t="str">
            <v>CRT00664</v>
          </cell>
          <cell r="AH77" t="str">
            <v>US000814</v>
          </cell>
          <cell r="AJ77">
            <v>160</v>
          </cell>
          <cell r="AK77" t="str">
            <v/>
          </cell>
          <cell r="AL77" t="str">
            <v>Bronson &amp; Jacobs Pty Ltd</v>
          </cell>
          <cell r="AM77">
            <v>36769</v>
          </cell>
          <cell r="AN77">
            <v>36773</v>
          </cell>
        </row>
        <row r="78">
          <cell r="AG78" t="str">
            <v>CRT00665</v>
          </cell>
          <cell r="AH78" t="str">
            <v>US000815</v>
          </cell>
          <cell r="AJ78">
            <v>5760</v>
          </cell>
          <cell r="AK78" t="str">
            <v/>
          </cell>
          <cell r="AL78" t="str">
            <v>Soft Gel Technologies, Inc</v>
          </cell>
          <cell r="AM78">
            <v>36769</v>
          </cell>
          <cell r="AN78">
            <v>36776</v>
          </cell>
        </row>
        <row r="79">
          <cell r="AG79" t="str">
            <v>CRT00670</v>
          </cell>
          <cell r="AH79" t="str">
            <v>US000816</v>
          </cell>
          <cell r="AJ79" t="str">
            <v/>
          </cell>
          <cell r="AK79">
            <v>84750</v>
          </cell>
          <cell r="AL79" t="str">
            <v>Cognis Oleochemicals (M) Sdn Bhd</v>
          </cell>
          <cell r="AM79">
            <v>36769</v>
          </cell>
          <cell r="AN79">
            <v>36782</v>
          </cell>
        </row>
        <row r="80">
          <cell r="AG80" t="str">
            <v>CRT00671</v>
          </cell>
          <cell r="AH80" t="str">
            <v>US000817</v>
          </cell>
          <cell r="AJ80" t="str">
            <v/>
          </cell>
          <cell r="AK80">
            <v>84750</v>
          </cell>
          <cell r="AL80" t="str">
            <v>Cognis Oleochemicals (M) Sdn Bhd</v>
          </cell>
          <cell r="AM80">
            <v>36769</v>
          </cell>
          <cell r="AN80">
            <v>36798</v>
          </cell>
        </row>
        <row r="81">
          <cell r="AJ81" t="str">
            <v/>
          </cell>
        </row>
        <row r="82">
          <cell r="AG82" t="str">
            <v>PF/000901</v>
          </cell>
          <cell r="AH82" t="str">
            <v>PF/000901</v>
          </cell>
          <cell r="AJ82" t="str">
            <v/>
          </cell>
          <cell r="AK82">
            <v>0</v>
          </cell>
          <cell r="AL82" t="str">
            <v>MASbio Group Limited</v>
          </cell>
          <cell r="AM82">
            <v>36791</v>
          </cell>
          <cell r="AN82">
            <v>36791</v>
          </cell>
        </row>
        <row r="83">
          <cell r="AG83" t="str">
            <v>PF/000902</v>
          </cell>
          <cell r="AH83" t="str">
            <v>PF/000902</v>
          </cell>
          <cell r="AJ83">
            <v>0</v>
          </cell>
          <cell r="AK83" t="str">
            <v/>
          </cell>
          <cell r="AL83" t="str">
            <v>Bronson &amp; Jacobs Pty Limited</v>
          </cell>
          <cell r="AM83">
            <v>36791</v>
          </cell>
          <cell r="AN83">
            <v>36791</v>
          </cell>
        </row>
        <row r="84">
          <cell r="AG84" t="str">
            <v>CRT00682</v>
          </cell>
          <cell r="AH84" t="str">
            <v>US000901</v>
          </cell>
          <cell r="AJ84">
            <v>54000</v>
          </cell>
          <cell r="AK84" t="str">
            <v/>
          </cell>
          <cell r="AL84" t="str">
            <v>H. Reisman Corporation</v>
          </cell>
          <cell r="AM84">
            <v>36798</v>
          </cell>
          <cell r="AN84">
            <v>36804</v>
          </cell>
        </row>
        <row r="85">
          <cell r="AG85" t="str">
            <v>CRT00666</v>
          </cell>
          <cell r="AH85" t="str">
            <v>SO0064</v>
          </cell>
          <cell r="AJ85" t="str">
            <v/>
          </cell>
          <cell r="AK85">
            <v>3136</v>
          </cell>
          <cell r="AL85" t="str">
            <v>Medilux Oils &amp; Fats Trading</v>
          </cell>
          <cell r="AM85">
            <v>36771</v>
          </cell>
          <cell r="AN85">
            <v>36771</v>
          </cell>
        </row>
        <row r="86">
          <cell r="AG86" t="str">
            <v>CRT00667</v>
          </cell>
          <cell r="AH86" t="str">
            <v>SO0065</v>
          </cell>
          <cell r="AJ86" t="str">
            <v/>
          </cell>
          <cell r="AK86">
            <v>53750</v>
          </cell>
          <cell r="AL86" t="str">
            <v>Medilux Oils &amp; Fats Trading</v>
          </cell>
          <cell r="AM86">
            <v>36769</v>
          </cell>
          <cell r="AN86">
            <v>36774</v>
          </cell>
        </row>
        <row r="87">
          <cell r="AG87" t="str">
            <v>CRT00669</v>
          </cell>
          <cell r="AH87" t="str">
            <v>US000902</v>
          </cell>
          <cell r="AJ87">
            <v>2320</v>
          </cell>
          <cell r="AK87" t="str">
            <v/>
          </cell>
          <cell r="AL87" t="str">
            <v>Helmut Kiesow-Chemikalien und Rohstoffe</v>
          </cell>
          <cell r="AM87">
            <v>36769</v>
          </cell>
          <cell r="AN87">
            <v>36782</v>
          </cell>
        </row>
        <row r="88">
          <cell r="AG88" t="str">
            <v>CRT00672</v>
          </cell>
          <cell r="AH88" t="str">
            <v>US000903</v>
          </cell>
          <cell r="AJ88">
            <v>3000</v>
          </cell>
          <cell r="AK88" t="str">
            <v/>
          </cell>
          <cell r="AL88" t="str">
            <v>Schweizerhall-France Chimie Fine</v>
          </cell>
          <cell r="AM88">
            <v>36781</v>
          </cell>
          <cell r="AN88">
            <v>36781</v>
          </cell>
        </row>
        <row r="89">
          <cell r="AG89" t="str">
            <v>CRT00674</v>
          </cell>
          <cell r="AH89" t="str">
            <v>SO0066</v>
          </cell>
          <cell r="AJ89" t="str">
            <v/>
          </cell>
          <cell r="AK89">
            <v>5375</v>
          </cell>
          <cell r="AL89" t="str">
            <v>Hovid Sdn Bhd</v>
          </cell>
          <cell r="AM89">
            <v>36783</v>
          </cell>
          <cell r="AN89">
            <v>36783</v>
          </cell>
        </row>
        <row r="90">
          <cell r="AG90" t="str">
            <v>CRT00684</v>
          </cell>
          <cell r="AH90" t="str">
            <v>SO0067</v>
          </cell>
          <cell r="AJ90">
            <v>783.2</v>
          </cell>
          <cell r="AK90" t="str">
            <v/>
          </cell>
          <cell r="AL90" t="str">
            <v>Veripan Ltd</v>
          </cell>
          <cell r="AM90">
            <v>36804</v>
          </cell>
        </row>
        <row r="91">
          <cell r="AG91" t="str">
            <v>CRT00673</v>
          </cell>
          <cell r="AH91" t="str">
            <v>SO0068</v>
          </cell>
          <cell r="AJ91" t="str">
            <v/>
          </cell>
          <cell r="AK91">
            <v>3291.6</v>
          </cell>
          <cell r="AL91" t="str">
            <v>Medilux Oils &amp; Fats Trading</v>
          </cell>
          <cell r="AM91">
            <v>36781</v>
          </cell>
          <cell r="AN91">
            <v>36781</v>
          </cell>
        </row>
        <row r="92">
          <cell r="AG92" t="str">
            <v>CRT00676</v>
          </cell>
          <cell r="AH92" t="str">
            <v>US000904</v>
          </cell>
          <cell r="AJ92">
            <v>4350</v>
          </cell>
          <cell r="AK92" t="str">
            <v/>
          </cell>
          <cell r="AL92" t="str">
            <v>Koyo Mercantile Co., Ltd</v>
          </cell>
          <cell r="AM92">
            <v>36787</v>
          </cell>
          <cell r="AN92">
            <v>36787</v>
          </cell>
        </row>
        <row r="93">
          <cell r="AG93" t="str">
            <v>CRT00675</v>
          </cell>
          <cell r="AH93" t="str">
            <v>SO0069</v>
          </cell>
          <cell r="AJ93" t="str">
            <v/>
          </cell>
          <cell r="AK93">
            <v>2805</v>
          </cell>
          <cell r="AL93" t="str">
            <v>Medilux Oils &amp; Fats Trading</v>
          </cell>
          <cell r="AM93">
            <v>36784</v>
          </cell>
          <cell r="AN93">
            <v>36785</v>
          </cell>
        </row>
        <row r="94">
          <cell r="AH94" t="str">
            <v>US000905</v>
          </cell>
          <cell r="AJ94" t="str">
            <v/>
          </cell>
          <cell r="AK94">
            <v>103000</v>
          </cell>
          <cell r="AL94" t="str">
            <v>Cognis Oleochemicals (M) Sdn Bhd</v>
          </cell>
        </row>
        <row r="95">
          <cell r="AG95" t="str">
            <v>CRT00678</v>
          </cell>
          <cell r="AH95" t="str">
            <v>SO0070</v>
          </cell>
          <cell r="AJ95" t="str">
            <v/>
          </cell>
          <cell r="AK95">
            <v>3222</v>
          </cell>
          <cell r="AL95" t="str">
            <v>Medilux Oils &amp; Fats Trading</v>
          </cell>
          <cell r="AM95">
            <v>36788</v>
          </cell>
          <cell r="AN95">
            <v>36789</v>
          </cell>
        </row>
        <row r="96">
          <cell r="AG96" t="str">
            <v>CRT00680</v>
          </cell>
          <cell r="AH96" t="str">
            <v>US000906</v>
          </cell>
          <cell r="AJ96">
            <v>15250</v>
          </cell>
          <cell r="AK96" t="str">
            <v/>
          </cell>
          <cell r="AL96" t="str">
            <v>Tischon Corp</v>
          </cell>
          <cell r="AM96">
            <v>36797</v>
          </cell>
          <cell r="AN96">
            <v>36799</v>
          </cell>
        </row>
        <row r="97">
          <cell r="AH97" t="str">
            <v>US000907</v>
          </cell>
          <cell r="AJ97" t="str">
            <v/>
          </cell>
          <cell r="AK97">
            <v>103000</v>
          </cell>
          <cell r="AL97" t="str">
            <v>Cognis Oleochemicals (M) Sdn Bhd</v>
          </cell>
        </row>
        <row r="98">
          <cell r="AH98" t="str">
            <v>US000908</v>
          </cell>
          <cell r="AJ98">
            <v>2250</v>
          </cell>
          <cell r="AK98" t="str">
            <v/>
          </cell>
          <cell r="AL98" t="str">
            <v>Progress Laboratories, Inc</v>
          </cell>
        </row>
        <row r="99">
          <cell r="AH99" t="str">
            <v>US000909</v>
          </cell>
          <cell r="AJ99">
            <v>180</v>
          </cell>
          <cell r="AK99" t="str">
            <v/>
          </cell>
          <cell r="AL99" t="str">
            <v>H. Reisman Corporation</v>
          </cell>
        </row>
        <row r="100">
          <cell r="AG100" t="str">
            <v>CRT00687</v>
          </cell>
          <cell r="AH100" t="str">
            <v>SO0071-1</v>
          </cell>
          <cell r="AJ100" t="str">
            <v/>
          </cell>
          <cell r="AK100">
            <v>30096</v>
          </cell>
          <cell r="AL100" t="str">
            <v>Kemin Industries (Asia) Pte Ltd</v>
          </cell>
          <cell r="AM100">
            <v>36808</v>
          </cell>
          <cell r="AN100">
            <v>36808</v>
          </cell>
        </row>
        <row r="101">
          <cell r="AG101" t="str">
            <v>CRT00688</v>
          </cell>
          <cell r="AH101" t="str">
            <v>SO0071-2</v>
          </cell>
          <cell r="AJ101" t="str">
            <v/>
          </cell>
          <cell r="AK101">
            <v>30096</v>
          </cell>
          <cell r="AL101" t="str">
            <v>Kemin Industries (Asia) Pte Ltd</v>
          </cell>
          <cell r="AM101">
            <v>36808</v>
          </cell>
          <cell r="AN101">
            <v>36808</v>
          </cell>
        </row>
        <row r="102">
          <cell r="AG102" t="str">
            <v>CRT00681</v>
          </cell>
          <cell r="AH102" t="str">
            <v>SO0072</v>
          </cell>
          <cell r="AJ102" t="str">
            <v/>
          </cell>
          <cell r="AK102">
            <v>3274.2</v>
          </cell>
          <cell r="AL102" t="str">
            <v>Medilux Oils &amp; Fats Trading</v>
          </cell>
          <cell r="AM102">
            <v>36797</v>
          </cell>
          <cell r="AN102">
            <v>36797</v>
          </cell>
        </row>
        <row r="103">
          <cell r="AG103" t="str">
            <v>CRT00682(A)</v>
          </cell>
          <cell r="AH103" t="str">
            <v>us000910</v>
          </cell>
          <cell r="AJ103">
            <v>800</v>
          </cell>
          <cell r="AK103" t="str">
            <v/>
          </cell>
          <cell r="AL103" t="str">
            <v>IMPAX</v>
          </cell>
          <cell r="AM103">
            <v>36798</v>
          </cell>
          <cell r="AN103">
            <v>36798</v>
          </cell>
        </row>
        <row r="104">
          <cell r="AH104" t="str">
            <v>US000911</v>
          </cell>
          <cell r="AL104" t="str">
            <v>Bronson &amp; Jacobs Pty Limited</v>
          </cell>
          <cell r="AN104" t="str">
            <v>Aug/Sept</v>
          </cell>
        </row>
        <row r="105">
          <cell r="AG105" t="str">
            <v>CRT00683</v>
          </cell>
          <cell r="AH105" t="str">
            <v>US000912</v>
          </cell>
          <cell r="AJ105">
            <v>17200</v>
          </cell>
          <cell r="AK105" t="str">
            <v/>
          </cell>
          <cell r="AL105" t="str">
            <v>Phytone Limited</v>
          </cell>
          <cell r="AM105">
            <v>36804</v>
          </cell>
          <cell r="AN105">
            <v>36808</v>
          </cell>
        </row>
        <row r="106">
          <cell r="AH106" t="str">
            <v>US000913</v>
          </cell>
          <cell r="AJ106">
            <v>590</v>
          </cell>
          <cell r="AK106" t="str">
            <v/>
          </cell>
          <cell r="AL106" t="str">
            <v>Eurochem Feinchemie GmbH</v>
          </cell>
        </row>
        <row r="107">
          <cell r="AJ107" t="str">
            <v/>
          </cell>
        </row>
        <row r="108">
          <cell r="AG108" t="str">
            <v>CRT00685</v>
          </cell>
          <cell r="AH108" t="str">
            <v>SO0073</v>
          </cell>
          <cell r="AJ108" t="str">
            <v/>
          </cell>
          <cell r="AK108">
            <v>2408.4</v>
          </cell>
          <cell r="AL108" t="str">
            <v>Medilux Oils &amp; Fats Trading</v>
          </cell>
          <cell r="AM108">
            <v>36804</v>
          </cell>
          <cell r="AN108">
            <v>36804</v>
          </cell>
        </row>
        <row r="109">
          <cell r="AG109" t="str">
            <v>CRT00686</v>
          </cell>
          <cell r="AH109" t="str">
            <v>US001001</v>
          </cell>
          <cell r="AJ109">
            <v>2000</v>
          </cell>
          <cell r="AK109" t="str">
            <v/>
          </cell>
          <cell r="AL109" t="str">
            <v>Creatives Foods</v>
          </cell>
          <cell r="AM109">
            <v>36805</v>
          </cell>
          <cell r="AN109">
            <v>36806</v>
          </cell>
        </row>
        <row r="110">
          <cell r="AH110" t="str">
            <v>US001002</v>
          </cell>
          <cell r="AJ110">
            <v>54000</v>
          </cell>
          <cell r="AK110" t="str">
            <v/>
          </cell>
          <cell r="AL110" t="str">
            <v>H. Reisman Corporation</v>
          </cell>
        </row>
        <row r="111">
          <cell r="AH111">
            <v>0</v>
          </cell>
          <cell r="AJ111" t="str">
            <v/>
          </cell>
          <cell r="AK111">
            <v>0</v>
          </cell>
          <cell r="AL111" t="str">
            <v/>
          </cell>
        </row>
        <row r="112">
          <cell r="AH112">
            <v>0</v>
          </cell>
          <cell r="AJ112" t="str">
            <v/>
          </cell>
          <cell r="AK112">
            <v>0</v>
          </cell>
          <cell r="AL112" t="str">
            <v/>
          </cell>
        </row>
        <row r="113">
          <cell r="AH113">
            <v>0</v>
          </cell>
          <cell r="AJ113" t="str">
            <v/>
          </cell>
          <cell r="AK113">
            <v>0</v>
          </cell>
          <cell r="AL113" t="str">
            <v/>
          </cell>
        </row>
        <row r="114">
          <cell r="AH114">
            <v>0</v>
          </cell>
          <cell r="AJ114" t="str">
            <v/>
          </cell>
          <cell r="AK114">
            <v>0</v>
          </cell>
          <cell r="AL114" t="str">
            <v/>
          </cell>
        </row>
        <row r="115">
          <cell r="AH115">
            <v>0</v>
          </cell>
          <cell r="AJ115" t="str">
            <v/>
          </cell>
          <cell r="AK115">
            <v>0</v>
          </cell>
          <cell r="AL115" t="str">
            <v/>
          </cell>
        </row>
        <row r="116">
          <cell r="AH116">
            <v>0</v>
          </cell>
          <cell r="AJ116" t="str">
            <v/>
          </cell>
          <cell r="AK116">
            <v>0</v>
          </cell>
          <cell r="AL116" t="str">
            <v/>
          </cell>
        </row>
        <row r="117">
          <cell r="AH117">
            <v>0</v>
          </cell>
          <cell r="AJ117" t="str">
            <v/>
          </cell>
          <cell r="AK117">
            <v>0</v>
          </cell>
          <cell r="AL117" t="str">
            <v/>
          </cell>
        </row>
        <row r="118">
          <cell r="AH118">
            <v>0</v>
          </cell>
          <cell r="AJ118" t="str">
            <v/>
          </cell>
          <cell r="AK118">
            <v>0</v>
          </cell>
          <cell r="AL118" t="str">
            <v/>
          </cell>
        </row>
        <row r="119">
          <cell r="AH119">
            <v>0</v>
          </cell>
          <cell r="AJ119" t="str">
            <v/>
          </cell>
          <cell r="AK119">
            <v>0</v>
          </cell>
          <cell r="AL119"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nagement Account-0404 analysi"/>
      <sheetName val="Code"/>
      <sheetName val="SO"/>
      <sheetName val="Customer"/>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31"/>
  <sheetViews>
    <sheetView tabSelected="1" workbookViewId="0" topLeftCell="A1">
      <selection activeCell="C26" sqref="C26"/>
    </sheetView>
  </sheetViews>
  <sheetFormatPr defaultColWidth="9.140625" defaultRowHeight="12.75" outlineLevelCol="1"/>
  <cols>
    <col min="1" max="1" width="56.00390625" style="1" customWidth="1"/>
    <col min="2" max="2" width="15.8515625" style="22" hidden="1" customWidth="1" outlineLevel="1"/>
    <col min="3" max="3" width="14.28125" style="22" customWidth="1" collapsed="1"/>
    <col min="4" max="6" width="14.28125" style="22" customWidth="1"/>
    <col min="7" max="7" width="1.28515625" style="1" customWidth="1"/>
    <col min="8" max="8" width="9.140625" style="1" customWidth="1"/>
    <col min="9" max="9" width="13.7109375" style="1" bestFit="1" customWidth="1"/>
    <col min="10" max="16384" width="9.140625" style="1" customWidth="1"/>
  </cols>
  <sheetData>
    <row r="1" spans="1:6" ht="15">
      <c r="A1" s="237"/>
      <c r="B1" s="237"/>
      <c r="C1" s="237"/>
      <c r="D1" s="237"/>
      <c r="E1" s="237"/>
      <c r="F1" s="237"/>
    </row>
    <row r="2" spans="1:6" ht="15">
      <c r="A2" s="237"/>
      <c r="B2" s="237"/>
      <c r="C2" s="237"/>
      <c r="D2" s="237"/>
      <c r="E2" s="237"/>
      <c r="F2" s="237"/>
    </row>
    <row r="3" spans="1:6" ht="15">
      <c r="A3" s="237"/>
      <c r="B3" s="237"/>
      <c r="C3" s="237"/>
      <c r="D3" s="237"/>
      <c r="E3" s="237"/>
      <c r="F3" s="237"/>
    </row>
    <row r="4" spans="1:6" ht="15">
      <c r="A4" s="237"/>
      <c r="B4" s="237"/>
      <c r="C4" s="237"/>
      <c r="D4" s="237"/>
      <c r="E4" s="237"/>
      <c r="F4" s="237"/>
    </row>
    <row r="5" spans="1:6" ht="20.25">
      <c r="A5" s="239" t="s">
        <v>191</v>
      </c>
      <c r="B5" s="239"/>
      <c r="C5" s="239"/>
      <c r="D5" s="239"/>
      <c r="E5" s="239"/>
      <c r="F5" s="239"/>
    </row>
    <row r="6" spans="1:6" ht="16.5" customHeight="1">
      <c r="A6" s="226" t="s">
        <v>0</v>
      </c>
      <c r="B6" s="226"/>
      <c r="C6" s="226"/>
      <c r="D6" s="226"/>
      <c r="E6" s="226"/>
      <c r="F6" s="226"/>
    </row>
    <row r="7" spans="1:6" ht="16.5" customHeight="1">
      <c r="A7" s="239" t="str">
        <f>'BS'!$A$7</f>
        <v>for the third financial quarter ended 31 March 2005</v>
      </c>
      <c r="B7" s="239"/>
      <c r="C7" s="239"/>
      <c r="D7" s="239"/>
      <c r="E7" s="239"/>
      <c r="F7" s="239"/>
    </row>
    <row r="8" spans="1:6" ht="15.75" thickBot="1">
      <c r="A8" s="238"/>
      <c r="B8" s="238"/>
      <c r="C8" s="238"/>
      <c r="D8" s="238"/>
      <c r="E8" s="238"/>
      <c r="F8" s="238"/>
    </row>
    <row r="9" spans="1:7" s="4" customFormat="1" ht="16.5" customHeight="1">
      <c r="A9" s="233"/>
      <c r="B9" s="2"/>
      <c r="C9" s="240" t="s">
        <v>1</v>
      </c>
      <c r="D9" s="241"/>
      <c r="E9" s="240" t="s">
        <v>2</v>
      </c>
      <c r="F9" s="241"/>
      <c r="G9" s="3"/>
    </row>
    <row r="10" spans="1:7" s="4" customFormat="1" ht="15.75" customHeight="1">
      <c r="A10" s="234"/>
      <c r="B10" s="5" t="s">
        <v>3</v>
      </c>
      <c r="C10" s="242" t="s">
        <v>4</v>
      </c>
      <c r="D10" s="230"/>
      <c r="E10" s="242" t="s">
        <v>5</v>
      </c>
      <c r="F10" s="230"/>
      <c r="G10" s="3"/>
    </row>
    <row r="11" spans="1:7" s="4" customFormat="1" ht="15.75" customHeight="1">
      <c r="A11" s="234"/>
      <c r="B11" s="6" t="s">
        <v>6</v>
      </c>
      <c r="C11" s="231" t="s">
        <v>7</v>
      </c>
      <c r="D11" s="225"/>
      <c r="E11" s="231" t="str">
        <f>C11</f>
        <v>ended 31 March</v>
      </c>
      <c r="F11" s="225"/>
      <c r="G11" s="3"/>
    </row>
    <row r="12" spans="1:7" s="4" customFormat="1" ht="15.75">
      <c r="A12" s="234"/>
      <c r="B12" s="7" t="s">
        <v>8</v>
      </c>
      <c r="C12" s="8" t="s">
        <v>9</v>
      </c>
      <c r="D12" s="9" t="s">
        <v>8</v>
      </c>
      <c r="E12" s="10" t="str">
        <f>C12</f>
        <v>2005</v>
      </c>
      <c r="F12" s="11" t="str">
        <f>D12</f>
        <v>2004</v>
      </c>
      <c r="G12" s="3"/>
    </row>
    <row r="13" spans="1:7" s="4" customFormat="1" ht="16.5" thickBot="1">
      <c r="A13" s="235"/>
      <c r="B13" s="12" t="s">
        <v>10</v>
      </c>
      <c r="C13" s="13" t="s">
        <v>10</v>
      </c>
      <c r="D13" s="14" t="s">
        <v>10</v>
      </c>
      <c r="E13" s="15" t="s">
        <v>10</v>
      </c>
      <c r="F13" s="16" t="s">
        <v>10</v>
      </c>
      <c r="G13" s="3"/>
    </row>
    <row r="14" spans="1:9" s="4" customFormat="1" ht="21.75" customHeight="1">
      <c r="A14" s="17" t="s">
        <v>11</v>
      </c>
      <c r="B14" s="18">
        <v>22887</v>
      </c>
      <c r="C14" s="18">
        <f>E14-B14</f>
        <v>15005</v>
      </c>
      <c r="D14" s="19" t="s">
        <v>12</v>
      </c>
      <c r="E14" s="20">
        <f>ROUND('[1]Grp-PL'!J10/1000,0)</f>
        <v>37892</v>
      </c>
      <c r="F14" s="19" t="s">
        <v>12</v>
      </c>
      <c r="G14" s="17"/>
      <c r="I14" s="21"/>
    </row>
    <row r="15" spans="1:9" ht="21.75" customHeight="1">
      <c r="A15" s="17" t="s">
        <v>13</v>
      </c>
      <c r="B15" s="18">
        <v>48</v>
      </c>
      <c r="C15" s="18">
        <f>E15-B15</f>
        <v>30</v>
      </c>
      <c r="D15" s="19" t="s">
        <v>12</v>
      </c>
      <c r="E15" s="18">
        <f>ROUND('[1]Grp-PL'!J12/1000,0)</f>
        <v>78</v>
      </c>
      <c r="F15" s="19" t="s">
        <v>12</v>
      </c>
      <c r="G15" s="17"/>
      <c r="I15" s="22"/>
    </row>
    <row r="16" spans="1:9" ht="21.75" customHeight="1">
      <c r="A16" s="17" t="s">
        <v>14</v>
      </c>
      <c r="B16" s="23">
        <v>-19118</v>
      </c>
      <c r="C16" s="24">
        <f>E16-B16</f>
        <v>-11610</v>
      </c>
      <c r="D16" s="25" t="s">
        <v>12</v>
      </c>
      <c r="E16" s="23">
        <f>E17-E14-E15</f>
        <v>-30728</v>
      </c>
      <c r="F16" s="25" t="s">
        <v>12</v>
      </c>
      <c r="G16" s="17"/>
      <c r="I16" s="22"/>
    </row>
    <row r="17" spans="1:9" s="4" customFormat="1" ht="21.75" customHeight="1">
      <c r="A17" s="3" t="s">
        <v>15</v>
      </c>
      <c r="B17" s="26">
        <f>B14+B15+B16</f>
        <v>3817</v>
      </c>
      <c r="C17" s="26">
        <f>SUM(C14:C16)</f>
        <v>3425</v>
      </c>
      <c r="D17" s="27" t="s">
        <v>16</v>
      </c>
      <c r="E17" s="26">
        <f>E20-E18-E19</f>
        <v>7242</v>
      </c>
      <c r="F17" s="27" t="s">
        <v>16</v>
      </c>
      <c r="G17" s="17"/>
      <c r="I17" s="21"/>
    </row>
    <row r="18" spans="1:9" s="4" customFormat="1" ht="21.75" customHeight="1">
      <c r="A18" s="17" t="s">
        <v>17</v>
      </c>
      <c r="B18" s="18">
        <v>-1153</v>
      </c>
      <c r="C18" s="18">
        <f>E18-B18</f>
        <v>-872</v>
      </c>
      <c r="D18" s="19" t="s">
        <v>12</v>
      </c>
      <c r="E18" s="18">
        <f>ROUND(('[1]Grp-PL'!J27+'[1]Grp-PL'!J29)/1000,0)</f>
        <v>-2025</v>
      </c>
      <c r="F18" s="19" t="s">
        <v>12</v>
      </c>
      <c r="G18" s="17"/>
      <c r="I18" s="21"/>
    </row>
    <row r="19" spans="1:9" ht="21.75" customHeight="1">
      <c r="A19" s="17" t="s">
        <v>18</v>
      </c>
      <c r="B19" s="23">
        <v>-570</v>
      </c>
      <c r="C19" s="24">
        <f>E19-B19</f>
        <v>-494</v>
      </c>
      <c r="D19" s="25" t="s">
        <v>12</v>
      </c>
      <c r="E19" s="23">
        <f>ROUND('[1]Grp-PL'!J56/1000,0)</f>
        <v>-1064</v>
      </c>
      <c r="F19" s="25" t="s">
        <v>12</v>
      </c>
      <c r="G19" s="17"/>
      <c r="I19" s="22"/>
    </row>
    <row r="20" spans="1:9" s="4" customFormat="1" ht="21.75" customHeight="1">
      <c r="A20" s="3" t="s">
        <v>19</v>
      </c>
      <c r="B20" s="26">
        <f>B17+B18+B19</f>
        <v>2094</v>
      </c>
      <c r="C20" s="26">
        <f>C17+C18+C19</f>
        <v>2059</v>
      </c>
      <c r="D20" s="27" t="s">
        <v>16</v>
      </c>
      <c r="E20" s="26">
        <f>E22-E21</f>
        <v>4153</v>
      </c>
      <c r="F20" s="27" t="s">
        <v>16</v>
      </c>
      <c r="G20" s="17"/>
      <c r="I20" s="21"/>
    </row>
    <row r="21" spans="1:9" ht="21.75" customHeight="1">
      <c r="A21" s="17" t="s">
        <v>20</v>
      </c>
      <c r="B21" s="23">
        <v>-164</v>
      </c>
      <c r="C21" s="24">
        <f>E21-B21</f>
        <v>0</v>
      </c>
      <c r="D21" s="25" t="s">
        <v>12</v>
      </c>
      <c r="E21" s="23">
        <f>ROUND('[1]Grp-PL'!J60/1000,0)</f>
        <v>-164</v>
      </c>
      <c r="F21" s="25" t="s">
        <v>12</v>
      </c>
      <c r="G21" s="17"/>
      <c r="I21" s="22"/>
    </row>
    <row r="22" spans="1:9" s="4" customFormat="1" ht="21.75" customHeight="1">
      <c r="A22" s="3" t="s">
        <v>21</v>
      </c>
      <c r="B22" s="26">
        <f>B20+B21</f>
        <v>1930</v>
      </c>
      <c r="C22" s="26">
        <f>C20+C21</f>
        <v>2059</v>
      </c>
      <c r="D22" s="27" t="s">
        <v>16</v>
      </c>
      <c r="E22" s="26">
        <f>E24</f>
        <v>3989</v>
      </c>
      <c r="F22" s="27" t="s">
        <v>16</v>
      </c>
      <c r="G22" s="17"/>
      <c r="I22" s="21"/>
    </row>
    <row r="23" spans="1:9" ht="21.75" customHeight="1">
      <c r="A23" s="17" t="s">
        <v>22</v>
      </c>
      <c r="B23" s="18">
        <v>0</v>
      </c>
      <c r="C23" s="24">
        <f>E23-B23</f>
        <v>0</v>
      </c>
      <c r="D23" s="19" t="s">
        <v>12</v>
      </c>
      <c r="E23" s="18">
        <v>0</v>
      </c>
      <c r="F23" s="19" t="s">
        <v>12</v>
      </c>
      <c r="G23" s="17"/>
      <c r="I23" s="22"/>
    </row>
    <row r="24" spans="1:9" s="4" customFormat="1" ht="21.75" customHeight="1" thickBot="1">
      <c r="A24" s="3" t="s">
        <v>23</v>
      </c>
      <c r="B24" s="28">
        <f>B22-B23</f>
        <v>1930</v>
      </c>
      <c r="C24" s="28">
        <f>C22+C23</f>
        <v>2059</v>
      </c>
      <c r="D24" s="29" t="s">
        <v>16</v>
      </c>
      <c r="E24" s="28">
        <f>ROUND('[1]Grp-PL'!J69/1000,0)</f>
        <v>3989</v>
      </c>
      <c r="F24" s="29" t="s">
        <v>16</v>
      </c>
      <c r="G24" s="17"/>
      <c r="I24" s="21"/>
    </row>
    <row r="25" spans="1:9" ht="15.75" thickTop="1">
      <c r="A25" s="17"/>
      <c r="B25" s="18"/>
      <c r="C25" s="18"/>
      <c r="D25" s="19"/>
      <c r="E25" s="18"/>
      <c r="F25" s="30"/>
      <c r="G25" s="17"/>
      <c r="I25" s="22"/>
    </row>
    <row r="26" spans="1:9" s="4" customFormat="1" ht="14.25" customHeight="1">
      <c r="A26" s="3" t="s">
        <v>24</v>
      </c>
      <c r="B26" s="18"/>
      <c r="C26" s="18"/>
      <c r="D26" s="19"/>
      <c r="F26" s="30"/>
      <c r="G26" s="17"/>
      <c r="I26" s="21"/>
    </row>
    <row r="27" spans="1:9" ht="15">
      <c r="A27" s="31" t="s">
        <v>25</v>
      </c>
      <c r="B27" s="32">
        <f>B24/SE!$C23*100</f>
        <v>0.9261036468330134</v>
      </c>
      <c r="C27" s="33">
        <f>C24/SE!C23*100</f>
        <v>0.9880038387715931</v>
      </c>
      <c r="D27" s="34" t="s">
        <v>12</v>
      </c>
      <c r="E27" s="32">
        <f>E24/SE!$C23*100</f>
        <v>1.9141074856046065</v>
      </c>
      <c r="F27" s="34" t="s">
        <v>12</v>
      </c>
      <c r="G27" s="17"/>
      <c r="I27" s="22"/>
    </row>
    <row r="28" spans="1:9" ht="15">
      <c r="A28" s="31"/>
      <c r="B28" s="18"/>
      <c r="C28" s="35"/>
      <c r="D28" s="36"/>
      <c r="E28" s="35"/>
      <c r="F28" s="36"/>
      <c r="G28" s="17"/>
      <c r="I28" s="22"/>
    </row>
    <row r="29" spans="1:9" ht="15.75" thickBot="1">
      <c r="A29" s="37" t="s">
        <v>26</v>
      </c>
      <c r="B29" s="38" t="s">
        <v>12</v>
      </c>
      <c r="C29" s="39" t="s">
        <v>12</v>
      </c>
      <c r="D29" s="40" t="s">
        <v>12</v>
      </c>
      <c r="E29" s="39" t="s">
        <v>12</v>
      </c>
      <c r="F29" s="40" t="s">
        <v>12</v>
      </c>
      <c r="G29" s="41"/>
      <c r="I29" s="22"/>
    </row>
    <row r="30" spans="1:6" ht="15">
      <c r="A30" s="236"/>
      <c r="B30" s="236"/>
      <c r="C30" s="236"/>
      <c r="D30" s="236"/>
      <c r="E30" s="236"/>
      <c r="F30" s="236"/>
    </row>
    <row r="31" spans="1:6" s="42" customFormat="1" ht="31.5" customHeight="1">
      <c r="A31" s="232" t="s">
        <v>27</v>
      </c>
      <c r="B31" s="232"/>
      <c r="C31" s="232"/>
      <c r="D31" s="232"/>
      <c r="E31" s="232"/>
      <c r="F31" s="232"/>
    </row>
  </sheetData>
  <sheetProtection password="C5BD" sheet="1" objects="1" scenarios="1" selectLockedCells="1" selectUnlockedCells="1"/>
  <mergeCells count="14">
    <mergeCell ref="A6:F6"/>
    <mergeCell ref="A5:F5"/>
    <mergeCell ref="E10:F10"/>
    <mergeCell ref="E9:F9"/>
    <mergeCell ref="A31:F31"/>
    <mergeCell ref="A9:A13"/>
    <mergeCell ref="A30:F30"/>
    <mergeCell ref="A1:F4"/>
    <mergeCell ref="A8:F8"/>
    <mergeCell ref="A7:F7"/>
    <mergeCell ref="C9:D9"/>
    <mergeCell ref="C10:D10"/>
    <mergeCell ref="C11:D11"/>
    <mergeCell ref="E11:F11"/>
  </mergeCells>
  <printOptions horizontalCentered="1"/>
  <pageMargins left="0.75" right="0.5" top="0.5" bottom="0.5" header="0.25" footer="0.25"/>
  <pageSetup fitToHeight="1" fitToWidth="1" horizontalDpi="600" verticalDpi="600" orientation="portrait" paperSize="9" scale="79" r:id="rId2"/>
  <headerFooter alignWithMargins="0">
    <oddFooter>&amp;L&amp;F&amp;C&amp;A - Pg &amp;P/&amp;N&amp;RDate: &amp;D</oddFooter>
  </headerFooter>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D53"/>
  <sheetViews>
    <sheetView workbookViewId="0" topLeftCell="A5">
      <pane xSplit="1" ySplit="8" topLeftCell="B38" activePane="bottomRight" state="frozen"/>
      <selection pane="topLeft" activeCell="A22" sqref="A22"/>
      <selection pane="topRight" activeCell="A22" sqref="A22"/>
      <selection pane="bottomLeft" activeCell="A22" sqref="A22"/>
      <selection pane="bottomRight" activeCell="A23" sqref="A23"/>
    </sheetView>
  </sheetViews>
  <sheetFormatPr defaultColWidth="9.140625" defaultRowHeight="12.75"/>
  <cols>
    <col min="1" max="1" width="68.00390625" style="1" customWidth="1"/>
    <col min="2" max="2" width="17.7109375" style="1" customWidth="1"/>
    <col min="3" max="3" width="2.7109375" style="1" customWidth="1"/>
    <col min="4" max="4" width="16.421875" style="62" customWidth="1"/>
    <col min="5" max="16384" width="9.140625" style="1" customWidth="1"/>
  </cols>
  <sheetData>
    <row r="1" spans="1:4" ht="15">
      <c r="A1" s="237"/>
      <c r="B1" s="237"/>
      <c r="C1" s="237"/>
      <c r="D1" s="237"/>
    </row>
    <row r="2" spans="1:4" s="43" customFormat="1" ht="15">
      <c r="A2" s="237"/>
      <c r="B2" s="237"/>
      <c r="C2" s="237"/>
      <c r="D2" s="237"/>
    </row>
    <row r="3" spans="1:4" s="43" customFormat="1" ht="15">
      <c r="A3" s="237"/>
      <c r="B3" s="237"/>
      <c r="C3" s="237"/>
      <c r="D3" s="237"/>
    </row>
    <row r="4" spans="1:4" s="43" customFormat="1" ht="15">
      <c r="A4" s="237"/>
      <c r="B4" s="237"/>
      <c r="C4" s="237"/>
      <c r="D4" s="237"/>
    </row>
    <row r="5" spans="1:4" ht="20.25">
      <c r="A5" s="239" t="s">
        <v>191</v>
      </c>
      <c r="B5" s="239"/>
      <c r="C5" s="239"/>
      <c r="D5" s="239"/>
    </row>
    <row r="6" spans="1:4" ht="16.5" customHeight="1">
      <c r="A6" s="227" t="s">
        <v>28</v>
      </c>
      <c r="B6" s="227"/>
      <c r="C6" s="227"/>
      <c r="D6" s="227"/>
    </row>
    <row r="7" spans="1:4" ht="16.5" customHeight="1">
      <c r="A7" s="239" t="s">
        <v>29</v>
      </c>
      <c r="B7" s="239"/>
      <c r="C7" s="239"/>
      <c r="D7" s="239"/>
    </row>
    <row r="8" spans="1:4" ht="15.75" thickBot="1">
      <c r="A8" s="237"/>
      <c r="B8" s="237"/>
      <c r="C8" s="237"/>
      <c r="D8" s="237"/>
    </row>
    <row r="9" spans="1:4" ht="15" customHeight="1">
      <c r="A9" s="251"/>
      <c r="B9" s="44" t="s">
        <v>30</v>
      </c>
      <c r="C9" s="262" t="s">
        <v>31</v>
      </c>
      <c r="D9" s="263"/>
    </row>
    <row r="10" spans="1:4" ht="15.75">
      <c r="A10" s="252"/>
      <c r="B10" s="46" t="s">
        <v>32</v>
      </c>
      <c r="C10" s="254" t="s">
        <v>33</v>
      </c>
      <c r="D10" s="255"/>
    </row>
    <row r="11" spans="1:4" ht="15.75">
      <c r="A11" s="252"/>
      <c r="B11" s="47" t="s">
        <v>34</v>
      </c>
      <c r="C11" s="254" t="s">
        <v>35</v>
      </c>
      <c r="D11" s="255"/>
    </row>
    <row r="12" spans="1:4" ht="16.5" thickBot="1">
      <c r="A12" s="253"/>
      <c r="B12" s="49" t="s">
        <v>10</v>
      </c>
      <c r="C12" s="228" t="s">
        <v>10</v>
      </c>
      <c r="D12" s="229"/>
    </row>
    <row r="13" spans="1:4" ht="15.75">
      <c r="A13" s="3" t="s">
        <v>36</v>
      </c>
      <c r="B13" s="50"/>
      <c r="C13" s="268"/>
      <c r="D13" s="269"/>
    </row>
    <row r="14" spans="1:4" ht="15" customHeight="1">
      <c r="A14" s="17" t="s">
        <v>37</v>
      </c>
      <c r="B14" s="51">
        <f>ROUND('[1]Grp-BS'!G9/1000,0)</f>
        <v>38345</v>
      </c>
      <c r="C14" s="246" t="s">
        <v>12</v>
      </c>
      <c r="D14" s="247"/>
    </row>
    <row r="15" spans="1:4" ht="15" customHeight="1">
      <c r="A15" s="17" t="s">
        <v>38</v>
      </c>
      <c r="B15" s="54">
        <f>ROUND('[1]Grp-BS'!G14/1000,0)</f>
        <v>109</v>
      </c>
      <c r="C15" s="244" t="s">
        <v>12</v>
      </c>
      <c r="D15" s="245"/>
    </row>
    <row r="16" spans="1:4" ht="15.75">
      <c r="A16" s="17"/>
      <c r="B16" s="55">
        <f>SUM(B14:B15)</f>
        <v>38454</v>
      </c>
      <c r="C16" s="248" t="s">
        <v>16</v>
      </c>
      <c r="D16" s="249"/>
    </row>
    <row r="17" spans="1:4" ht="15.75">
      <c r="A17" s="3" t="s">
        <v>39</v>
      </c>
      <c r="B17" s="51"/>
      <c r="C17" s="223"/>
      <c r="D17" s="224"/>
    </row>
    <row r="18" spans="1:4" ht="15" customHeight="1">
      <c r="A18" s="17" t="s">
        <v>40</v>
      </c>
      <c r="B18" s="51">
        <f>ROUND('[1]Grp-BS'!G19/1000,0)</f>
        <v>12846</v>
      </c>
      <c r="C18" s="246" t="s">
        <v>12</v>
      </c>
      <c r="D18" s="247"/>
    </row>
    <row r="19" spans="1:4" ht="15" customHeight="1">
      <c r="A19" s="17" t="s">
        <v>41</v>
      </c>
      <c r="B19" s="51">
        <f>ROUND('[1]Grp-BS'!G20/1000,0)</f>
        <v>9933</v>
      </c>
      <c r="C19" s="246" t="s">
        <v>12</v>
      </c>
      <c r="D19" s="247"/>
    </row>
    <row r="20" spans="1:4" ht="15" customHeight="1">
      <c r="A20" s="17" t="s">
        <v>42</v>
      </c>
      <c r="B20" s="51">
        <f>ROUND(('[1]Grp-BS'!G21-'[1]Grp-Notes'!L285)/1000,0)</f>
        <v>1105</v>
      </c>
      <c r="C20" s="246" t="s">
        <v>12</v>
      </c>
      <c r="D20" s="247"/>
    </row>
    <row r="21" spans="1:4" ht="15">
      <c r="A21" s="17" t="s">
        <v>43</v>
      </c>
      <c r="B21" s="51">
        <f>ROUND(('[1]Grp-BS'!G23-'[1]Grp-BS'!G31)/1000,0)</f>
        <v>5154</v>
      </c>
      <c r="C21" s="52"/>
      <c r="D21" s="56" t="s">
        <v>12</v>
      </c>
    </row>
    <row r="22" spans="1:4" ht="15" customHeight="1">
      <c r="A22" s="17" t="s">
        <v>44</v>
      </c>
      <c r="B22" s="51">
        <f>ROUND('[1]Grp-Notes'!L285/1000,0)</f>
        <v>1141</v>
      </c>
      <c r="C22" s="246" t="s">
        <v>12</v>
      </c>
      <c r="D22" s="247"/>
    </row>
    <row r="23" spans="1:4" ht="15" customHeight="1">
      <c r="A23" s="17" t="s">
        <v>45</v>
      </c>
      <c r="B23" s="51">
        <f>ROUND('[1]Grp-BS'!G26/1000,0)</f>
        <v>501</v>
      </c>
      <c r="C23" s="244" t="s">
        <v>12</v>
      </c>
      <c r="D23" s="245"/>
    </row>
    <row r="24" spans="1:4" ht="15.75">
      <c r="A24" s="17"/>
      <c r="B24" s="55">
        <f>SUM(B18:B23)</f>
        <v>30680</v>
      </c>
      <c r="C24" s="70" t="s">
        <v>16</v>
      </c>
      <c r="D24" s="243"/>
    </row>
    <row r="25" spans="1:4" ht="15.75">
      <c r="A25" s="3" t="s">
        <v>46</v>
      </c>
      <c r="B25" s="51"/>
      <c r="C25" s="223"/>
      <c r="D25" s="224"/>
    </row>
    <row r="26" spans="1:4" ht="15" customHeight="1">
      <c r="A26" s="17" t="s">
        <v>47</v>
      </c>
      <c r="B26" s="51">
        <f>ROUND('[1]Grp-BS'!G29/1000,0)</f>
        <v>2137</v>
      </c>
      <c r="C26" s="246" t="s">
        <v>12</v>
      </c>
      <c r="D26" s="247"/>
    </row>
    <row r="27" spans="1:4" ht="15" customHeight="1">
      <c r="A27" s="17" t="s">
        <v>48</v>
      </c>
      <c r="B27" s="51">
        <f>ROUND('[1]Grp-BS'!G30/1000,0)</f>
        <v>3689</v>
      </c>
      <c r="C27" s="246" t="s">
        <v>12</v>
      </c>
      <c r="D27" s="247"/>
    </row>
    <row r="28" spans="1:4" ht="15" customHeight="1">
      <c r="A28" s="17" t="s">
        <v>49</v>
      </c>
      <c r="B28" s="51">
        <f>ROUND('[1]Grp-BS'!G34/1000,0)</f>
        <v>1</v>
      </c>
      <c r="C28" s="52"/>
      <c r="D28" s="53"/>
    </row>
    <row r="29" spans="1:4" ht="15" customHeight="1">
      <c r="A29" s="17" t="s">
        <v>50</v>
      </c>
      <c r="B29" s="51">
        <f>ROUND('[1]Grp-BS'!G37/1000,0)</f>
        <v>1925</v>
      </c>
      <c r="C29" s="246" t="s">
        <v>12</v>
      </c>
      <c r="D29" s="247"/>
    </row>
    <row r="30" spans="1:4" ht="15" customHeight="1">
      <c r="A30" s="17" t="s">
        <v>51</v>
      </c>
      <c r="B30" s="51">
        <f>ROUND('[1]Grp-BS'!G36/1000,0)</f>
        <v>914</v>
      </c>
      <c r="C30" s="246" t="s">
        <v>12</v>
      </c>
      <c r="D30" s="247"/>
    </row>
    <row r="31" spans="1:4" ht="15" customHeight="1">
      <c r="A31" s="17" t="s">
        <v>52</v>
      </c>
      <c r="B31" s="51">
        <f>ROUND('[1]Grp-BS'!G35/1000,0)</f>
        <v>10566</v>
      </c>
      <c r="C31" s="246" t="s">
        <v>12</v>
      </c>
      <c r="D31" s="247"/>
    </row>
    <row r="32" spans="1:4" ht="15" customHeight="1">
      <c r="A32" s="17" t="s">
        <v>53</v>
      </c>
      <c r="B32" s="51">
        <f>ROUND('[1]Grp-BS'!G38/1000,0)</f>
        <v>5986</v>
      </c>
      <c r="C32" s="244" t="s">
        <v>12</v>
      </c>
      <c r="D32" s="245"/>
    </row>
    <row r="33" spans="1:4" ht="15.75">
      <c r="A33" s="17"/>
      <c r="B33" s="55">
        <f>SUM(B26:B32)</f>
        <v>25218</v>
      </c>
      <c r="C33" s="70" t="s">
        <v>16</v>
      </c>
      <c r="D33" s="243"/>
    </row>
    <row r="34" spans="1:4" ht="15">
      <c r="A34" s="17"/>
      <c r="B34" s="51"/>
      <c r="C34" s="266"/>
      <c r="D34" s="267"/>
    </row>
    <row r="35" spans="1:4" ht="15.75">
      <c r="A35" s="3" t="s">
        <v>54</v>
      </c>
      <c r="B35" s="57">
        <f>B24-B33</f>
        <v>5462</v>
      </c>
      <c r="C35" s="264" t="s">
        <v>16</v>
      </c>
      <c r="D35" s="265"/>
    </row>
    <row r="36" spans="1:4" ht="15.75">
      <c r="A36" s="3"/>
      <c r="B36" s="51"/>
      <c r="C36" s="264"/>
      <c r="D36" s="265"/>
    </row>
    <row r="37" spans="1:4" ht="15.75">
      <c r="A37" s="3" t="s">
        <v>55</v>
      </c>
      <c r="B37" s="51"/>
      <c r="C37" s="246"/>
      <c r="D37" s="247"/>
    </row>
    <row r="38" spans="1:4" ht="15" customHeight="1">
      <c r="A38" s="17" t="s">
        <v>50</v>
      </c>
      <c r="B38" s="51">
        <f>ROUND('[1]Grp-BS'!G47/1000,0)</f>
        <v>8274</v>
      </c>
      <c r="C38" s="246" t="s">
        <v>12</v>
      </c>
      <c r="D38" s="247"/>
    </row>
    <row r="39" spans="1:4" ht="15" customHeight="1">
      <c r="A39" s="17" t="s">
        <v>51</v>
      </c>
      <c r="B39" s="51">
        <f>ROUND('[1]Grp-BS'!G46/1000,0)</f>
        <v>3606</v>
      </c>
      <c r="C39" s="246" t="s">
        <v>12</v>
      </c>
      <c r="D39" s="247"/>
    </row>
    <row r="40" spans="1:4" ht="15" customHeight="1">
      <c r="A40" s="17" t="s">
        <v>56</v>
      </c>
      <c r="B40" s="51">
        <f>ROUND('[1]Grp-BS'!G45/1000,0)</f>
        <v>930</v>
      </c>
      <c r="C40" s="244" t="s">
        <v>12</v>
      </c>
      <c r="D40" s="245"/>
    </row>
    <row r="41" spans="1:4" ht="15.75">
      <c r="A41" s="17"/>
      <c r="B41" s="55">
        <f>SUM(B38:B40)</f>
        <v>12810</v>
      </c>
      <c r="C41" s="70" t="s">
        <v>16</v>
      </c>
      <c r="D41" s="243"/>
    </row>
    <row r="42" spans="1:4" ht="15">
      <c r="A42" s="17"/>
      <c r="B42" s="51"/>
      <c r="C42" s="70"/>
      <c r="D42" s="243"/>
    </row>
    <row r="43" spans="1:4" s="4" customFormat="1" ht="16.5" thickBot="1">
      <c r="A43" s="3"/>
      <c r="B43" s="58">
        <f>B16+B35-B41</f>
        <v>31106</v>
      </c>
      <c r="C43" s="258" t="s">
        <v>16</v>
      </c>
      <c r="D43" s="259"/>
    </row>
    <row r="44" spans="1:4" ht="15.75" thickTop="1">
      <c r="A44" s="17" t="s">
        <v>57</v>
      </c>
      <c r="B44" s="51"/>
      <c r="C44" s="256"/>
      <c r="D44" s="257"/>
    </row>
    <row r="45" spans="1:4" ht="15.75">
      <c r="A45" s="3" t="s">
        <v>58</v>
      </c>
      <c r="B45" s="51"/>
      <c r="C45" s="246"/>
      <c r="D45" s="247"/>
    </row>
    <row r="46" spans="1:4" ht="15" customHeight="1">
      <c r="A46" s="17" t="s">
        <v>59</v>
      </c>
      <c r="B46" s="51">
        <f>ROUND('[1]Grp-BS'!G56/1000,0)</f>
        <v>20840</v>
      </c>
      <c r="C46" s="246" t="s">
        <v>12</v>
      </c>
      <c r="D46" s="247"/>
    </row>
    <row r="47" spans="1:4" ht="15" customHeight="1">
      <c r="A47" s="17" t="s">
        <v>60</v>
      </c>
      <c r="B47" s="59">
        <f>ROUND('[1]Grp-BS'!G57/1000,0)</f>
        <v>0</v>
      </c>
      <c r="C47" s="246" t="s">
        <v>12</v>
      </c>
      <c r="D47" s="247"/>
    </row>
    <row r="48" spans="1:4" ht="15" customHeight="1">
      <c r="A48" s="17" t="s">
        <v>61</v>
      </c>
      <c r="B48" s="51">
        <f>ROUND('[1]Grp-BS'!G60/1000,0)</f>
        <v>10266</v>
      </c>
      <c r="C48" s="244" t="s">
        <v>12</v>
      </c>
      <c r="D48" s="245"/>
    </row>
    <row r="49" spans="1:4" s="4" customFormat="1" ht="16.5" thickBot="1">
      <c r="A49" s="3"/>
      <c r="B49" s="58">
        <f>SUM(B46:B48)</f>
        <v>31106</v>
      </c>
      <c r="C49" s="258" t="s">
        <v>16</v>
      </c>
      <c r="D49" s="259"/>
    </row>
    <row r="50" spans="1:4" ht="16.5" customHeight="1" thickTop="1">
      <c r="A50" s="17"/>
      <c r="B50" s="50">
        <f>B49-B43</f>
        <v>0</v>
      </c>
      <c r="C50" s="256"/>
      <c r="D50" s="257"/>
    </row>
    <row r="51" spans="1:4" s="4" customFormat="1" ht="16.5" thickBot="1">
      <c r="A51" s="60" t="s">
        <v>62</v>
      </c>
      <c r="B51" s="61">
        <f>(B43-B15)/(B46*10)*100</f>
        <v>14.873800383877159</v>
      </c>
      <c r="C51" s="260" t="s">
        <v>12</v>
      </c>
      <c r="D51" s="261"/>
    </row>
    <row r="52" spans="1:4" ht="15.75">
      <c r="A52" s="250"/>
      <c r="B52" s="250"/>
      <c r="C52" s="250"/>
      <c r="D52" s="250"/>
    </row>
    <row r="53" spans="1:4" s="42" customFormat="1" ht="33" customHeight="1">
      <c r="A53" s="232" t="s">
        <v>63</v>
      </c>
      <c r="B53" s="232"/>
      <c r="C53" s="232"/>
      <c r="D53" s="232"/>
    </row>
  </sheetData>
  <sheetProtection password="C5BD" sheet="1" objects="1" scenarios="1" selectLockedCells="1" selectUnlockedCells="1"/>
  <mergeCells count="49">
    <mergeCell ref="C36:D36"/>
    <mergeCell ref="C34:D34"/>
    <mergeCell ref="C27:D27"/>
    <mergeCell ref="C11:D11"/>
    <mergeCell ref="C30:D30"/>
    <mergeCell ref="C29:D29"/>
    <mergeCell ref="C14:D14"/>
    <mergeCell ref="C13:D13"/>
    <mergeCell ref="C18:D18"/>
    <mergeCell ref="C17:D17"/>
    <mergeCell ref="C9:D9"/>
    <mergeCell ref="C39:D39"/>
    <mergeCell ref="C38:D38"/>
    <mergeCell ref="C37:D37"/>
    <mergeCell ref="C26:D26"/>
    <mergeCell ref="C35:D35"/>
    <mergeCell ref="C33:D33"/>
    <mergeCell ref="C19:D19"/>
    <mergeCell ref="C32:D32"/>
    <mergeCell ref="C31:D31"/>
    <mergeCell ref="C51:D51"/>
    <mergeCell ref="C50:D50"/>
    <mergeCell ref="C49:D49"/>
    <mergeCell ref="C48:D48"/>
    <mergeCell ref="A9:A12"/>
    <mergeCell ref="C10:D10"/>
    <mergeCell ref="C47:D47"/>
    <mergeCell ref="C46:D46"/>
    <mergeCell ref="C45:D45"/>
    <mergeCell ref="C44:D44"/>
    <mergeCell ref="C43:D43"/>
    <mergeCell ref="C41:D41"/>
    <mergeCell ref="C40:D40"/>
    <mergeCell ref="C42:D42"/>
    <mergeCell ref="A53:D53"/>
    <mergeCell ref="C12:D12"/>
    <mergeCell ref="C25:D25"/>
    <mergeCell ref="C24:D24"/>
    <mergeCell ref="C23:D23"/>
    <mergeCell ref="C22:D22"/>
    <mergeCell ref="C20:D20"/>
    <mergeCell ref="C16:D16"/>
    <mergeCell ref="C15:D15"/>
    <mergeCell ref="A52:D52"/>
    <mergeCell ref="A1:D4"/>
    <mergeCell ref="A8:D8"/>
    <mergeCell ref="A6:D6"/>
    <mergeCell ref="A7:D7"/>
    <mergeCell ref="A5:D5"/>
  </mergeCells>
  <printOptions horizontalCentered="1"/>
  <pageMargins left="0.75" right="0.5" top="0.5" bottom="0.5" header="0.25" footer="0.25"/>
  <pageSetup fitToHeight="1" fitToWidth="1" horizontalDpi="600" verticalDpi="600" orientation="portrait" paperSize="9" scale="87" r:id="rId2"/>
  <headerFooter alignWithMargins="0">
    <oddFooter>&amp;L&amp;F&amp;C&amp;A - Pg &amp;P/&amp;N&amp;RDate: &amp;D</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L213"/>
  <sheetViews>
    <sheetView zoomScale="90" zoomScaleNormal="90" workbookViewId="0" topLeftCell="A42">
      <selection activeCell="E50" sqref="E50"/>
    </sheetView>
  </sheetViews>
  <sheetFormatPr defaultColWidth="9.140625" defaultRowHeight="12.75"/>
  <cols>
    <col min="1" max="1" width="5.421875" style="69" customWidth="1"/>
    <col min="2" max="2" width="63.8515625" style="63" customWidth="1"/>
    <col min="3" max="3" width="12.421875" style="63" customWidth="1"/>
    <col min="4" max="4" width="12.8515625" style="63" customWidth="1"/>
    <col min="5" max="5" width="12.28125" style="63" customWidth="1"/>
    <col min="6" max="6" width="11.00390625" style="63" customWidth="1"/>
    <col min="7" max="7" width="15.421875" style="63" bestFit="1" customWidth="1"/>
    <col min="8" max="9" width="13.28125" style="63" customWidth="1"/>
    <col min="10" max="10" width="15.421875" style="63" bestFit="1" customWidth="1"/>
    <col min="11" max="13" width="15.7109375" style="63" bestFit="1" customWidth="1"/>
    <col min="14" max="16384" width="9.140625" style="63" customWidth="1"/>
  </cols>
  <sheetData>
    <row r="1" spans="1:6" ht="14.25">
      <c r="A1" s="285"/>
      <c r="B1" s="285"/>
      <c r="C1" s="285"/>
      <c r="D1" s="285"/>
      <c r="E1" s="285"/>
      <c r="F1" s="285"/>
    </row>
    <row r="2" spans="1:6" ht="14.25">
      <c r="A2" s="285"/>
      <c r="B2" s="285"/>
      <c r="C2" s="285"/>
      <c r="D2" s="285"/>
      <c r="E2" s="285"/>
      <c r="F2" s="285"/>
    </row>
    <row r="3" spans="1:6" ht="14.25">
      <c r="A3" s="285"/>
      <c r="B3" s="285"/>
      <c r="C3" s="285"/>
      <c r="D3" s="285"/>
      <c r="E3" s="285"/>
      <c r="F3" s="285"/>
    </row>
    <row r="4" spans="1:6" ht="15.75" customHeight="1">
      <c r="A4" s="285"/>
      <c r="B4" s="285"/>
      <c r="C4" s="285"/>
      <c r="D4" s="285"/>
      <c r="E4" s="285"/>
      <c r="F4" s="285"/>
    </row>
    <row r="5" spans="1:5" ht="20.25">
      <c r="A5" s="64" t="s">
        <v>192</v>
      </c>
      <c r="C5" s="65"/>
      <c r="D5" s="65"/>
      <c r="E5" s="65"/>
    </row>
    <row r="6" ht="20.25">
      <c r="A6" s="66" t="s">
        <v>64</v>
      </c>
    </row>
    <row r="7" ht="20.25">
      <c r="A7" s="66" t="str">
        <f>'BS'!A7</f>
        <v>for the third financial quarter ended 31 March 2005</v>
      </c>
    </row>
    <row r="9" spans="1:6" s="68" customFormat="1" ht="15.75" customHeight="1">
      <c r="A9" s="67">
        <v>1</v>
      </c>
      <c r="B9" s="281" t="s">
        <v>65</v>
      </c>
      <c r="C9" s="281"/>
      <c r="D9" s="281"/>
      <c r="E9" s="281"/>
      <c r="F9" s="281"/>
    </row>
    <row r="10" spans="2:12" ht="33.75" customHeight="1">
      <c r="B10" s="280" t="s">
        <v>66</v>
      </c>
      <c r="C10" s="280"/>
      <c r="D10" s="280"/>
      <c r="E10" s="280"/>
      <c r="F10" s="280"/>
      <c r="G10" s="71"/>
      <c r="H10" s="71"/>
      <c r="I10" s="71"/>
      <c r="J10" s="71"/>
      <c r="K10" s="71"/>
      <c r="L10" s="71"/>
    </row>
    <row r="11" spans="2:12" ht="31.5" customHeight="1">
      <c r="B11" s="280" t="s">
        <v>67</v>
      </c>
      <c r="C11" s="280"/>
      <c r="D11" s="280"/>
      <c r="E11" s="280"/>
      <c r="F11" s="280"/>
      <c r="G11" s="71"/>
      <c r="H11" s="71"/>
      <c r="I11" s="71"/>
      <c r="J11" s="71"/>
      <c r="K11" s="71"/>
      <c r="L11" s="71"/>
    </row>
    <row r="12" spans="2:6" ht="45.75" customHeight="1">
      <c r="B12" s="286" t="s">
        <v>68</v>
      </c>
      <c r="C12" s="286"/>
      <c r="D12" s="286"/>
      <c r="E12" s="286"/>
      <c r="F12" s="286"/>
    </row>
    <row r="13" ht="15.75" customHeight="1"/>
    <row r="14" ht="15.75" customHeight="1"/>
    <row r="15" spans="1:6" s="68" customFormat="1" ht="15.75" customHeight="1">
      <c r="A15" s="73">
        <f>A9+1</f>
        <v>2</v>
      </c>
      <c r="B15" s="281" t="s">
        <v>69</v>
      </c>
      <c r="C15" s="281"/>
      <c r="D15" s="281"/>
      <c r="E15" s="281"/>
      <c r="F15" s="281"/>
    </row>
    <row r="16" spans="2:6" ht="15.75" customHeight="1">
      <c r="B16" s="280" t="s">
        <v>70</v>
      </c>
      <c r="C16" s="280"/>
      <c r="D16" s="280"/>
      <c r="E16" s="280"/>
      <c r="F16" s="280"/>
    </row>
    <row r="17" ht="15.75" customHeight="1"/>
    <row r="18" ht="15.75" customHeight="1"/>
    <row r="19" spans="1:6" s="68" customFormat="1" ht="15.75" customHeight="1">
      <c r="A19" s="73">
        <f>A15+1</f>
        <v>3</v>
      </c>
      <c r="B19" s="281" t="s">
        <v>71</v>
      </c>
      <c r="C19" s="281"/>
      <c r="D19" s="281"/>
      <c r="E19" s="281"/>
      <c r="F19" s="281"/>
    </row>
    <row r="20" spans="2:6" ht="15.75" customHeight="1">
      <c r="B20" s="280" t="s">
        <v>72</v>
      </c>
      <c r="C20" s="280"/>
      <c r="D20" s="280"/>
      <c r="E20" s="280"/>
      <c r="F20" s="280"/>
    </row>
    <row r="21" spans="2:3" ht="15.75" customHeight="1">
      <c r="B21" s="74"/>
      <c r="C21" s="74"/>
    </row>
    <row r="22" ht="15.75" customHeight="1">
      <c r="B22" s="74"/>
    </row>
    <row r="23" spans="1:6" s="68" customFormat="1" ht="15.75" customHeight="1">
      <c r="A23" s="73">
        <f>A19+1</f>
        <v>4</v>
      </c>
      <c r="B23" s="281" t="s">
        <v>73</v>
      </c>
      <c r="C23" s="281"/>
      <c r="D23" s="281"/>
      <c r="E23" s="281"/>
      <c r="F23" s="281"/>
    </row>
    <row r="24" spans="2:6" ht="30" customHeight="1">
      <c r="B24" s="280" t="s">
        <v>74</v>
      </c>
      <c r="C24" s="280"/>
      <c r="D24" s="280"/>
      <c r="E24" s="280"/>
      <c r="F24" s="280"/>
    </row>
    <row r="25" spans="2:3" ht="15.75" customHeight="1">
      <c r="B25" s="74"/>
      <c r="C25" s="74"/>
    </row>
    <row r="26" spans="2:3" ht="15.75" customHeight="1">
      <c r="B26" s="74"/>
      <c r="C26" s="74"/>
    </row>
    <row r="27" spans="1:6" s="68" customFormat="1" ht="15.75" customHeight="1">
      <c r="A27" s="73">
        <f>A23+1</f>
        <v>5</v>
      </c>
      <c r="B27" s="281" t="s">
        <v>75</v>
      </c>
      <c r="C27" s="281"/>
      <c r="D27" s="281"/>
      <c r="E27" s="281"/>
      <c r="F27" s="281"/>
    </row>
    <row r="28" spans="2:6" ht="15.75" customHeight="1">
      <c r="B28" s="280" t="s">
        <v>76</v>
      </c>
      <c r="C28" s="280"/>
      <c r="D28" s="280"/>
      <c r="E28" s="280"/>
      <c r="F28" s="280"/>
    </row>
    <row r="29" spans="2:3" ht="15.75" customHeight="1">
      <c r="B29" s="74"/>
      <c r="C29" s="74"/>
    </row>
    <row r="30" spans="2:3" ht="15.75" customHeight="1">
      <c r="B30" s="74"/>
      <c r="C30" s="74"/>
    </row>
    <row r="31" spans="1:6" s="68" customFormat="1" ht="15.75" customHeight="1">
      <c r="A31" s="73">
        <f>A27+1</f>
        <v>6</v>
      </c>
      <c r="B31" s="281" t="s">
        <v>77</v>
      </c>
      <c r="C31" s="281"/>
      <c r="D31" s="281"/>
      <c r="E31" s="281"/>
      <c r="F31" s="281"/>
    </row>
    <row r="32" spans="2:6" ht="31.5" customHeight="1">
      <c r="B32" s="282" t="s">
        <v>78</v>
      </c>
      <c r="C32" s="282"/>
      <c r="D32" s="282"/>
      <c r="E32" s="282"/>
      <c r="F32" s="282"/>
    </row>
    <row r="33" spans="2:3" ht="15.75" customHeight="1">
      <c r="B33" s="74"/>
      <c r="C33" s="74"/>
    </row>
    <row r="34" spans="2:6" ht="15.75" customHeight="1">
      <c r="B34" s="74"/>
      <c r="C34" s="74"/>
      <c r="D34" s="74"/>
      <c r="E34" s="74"/>
      <c r="F34" s="74"/>
    </row>
    <row r="35" spans="1:6" s="68" customFormat="1" ht="15.75" customHeight="1">
      <c r="A35" s="73">
        <f>A31+1</f>
        <v>7</v>
      </c>
      <c r="B35" s="281" t="s">
        <v>79</v>
      </c>
      <c r="C35" s="281"/>
      <c r="D35" s="281"/>
      <c r="E35" s="281"/>
      <c r="F35" s="281"/>
    </row>
    <row r="36" spans="2:6" ht="15">
      <c r="B36" s="280" t="s">
        <v>80</v>
      </c>
      <c r="C36" s="280"/>
      <c r="D36" s="280"/>
      <c r="E36" s="280"/>
      <c r="F36" s="280"/>
    </row>
    <row r="37" spans="2:6" ht="15.75" customHeight="1">
      <c r="B37" s="74"/>
      <c r="C37" s="74"/>
      <c r="D37" s="74"/>
      <c r="E37" s="74"/>
      <c r="F37" s="74"/>
    </row>
    <row r="38" spans="2:6" ht="15.75" customHeight="1">
      <c r="B38" s="74"/>
      <c r="C38" s="74"/>
      <c r="D38" s="74"/>
      <c r="E38" s="74"/>
      <c r="F38" s="74"/>
    </row>
    <row r="39" spans="1:6" s="68" customFormat="1" ht="15.75" customHeight="1">
      <c r="A39" s="73">
        <f>A35+1</f>
        <v>8</v>
      </c>
      <c r="B39" s="281" t="s">
        <v>81</v>
      </c>
      <c r="C39" s="281"/>
      <c r="D39" s="281"/>
      <c r="E39" s="281"/>
      <c r="F39" s="281"/>
    </row>
    <row r="40" spans="2:6" ht="31.5" customHeight="1">
      <c r="B40" s="280" t="s">
        <v>82</v>
      </c>
      <c r="C40" s="280"/>
      <c r="D40" s="280"/>
      <c r="E40" s="280"/>
      <c r="F40" s="280"/>
    </row>
    <row r="41" spans="2:6" ht="15.75" customHeight="1" thickBot="1">
      <c r="B41" s="74"/>
      <c r="C41" s="74"/>
      <c r="D41" s="74"/>
      <c r="E41" s="74"/>
      <c r="F41" s="74"/>
    </row>
    <row r="42" spans="1:6" ht="15.75" customHeight="1">
      <c r="A42" s="75"/>
      <c r="B42" s="277"/>
      <c r="C42" s="270" t="s">
        <v>83</v>
      </c>
      <c r="D42" s="271"/>
      <c r="E42" s="270" t="s">
        <v>84</v>
      </c>
      <c r="F42" s="271"/>
    </row>
    <row r="43" spans="1:6" ht="15.75" customHeight="1" thickBot="1">
      <c r="A43" s="75"/>
      <c r="B43" s="278"/>
      <c r="C43" s="283" t="str">
        <f>'IS'!C11</f>
        <v>ended 31 March</v>
      </c>
      <c r="D43" s="284"/>
      <c r="E43" s="283" t="str">
        <f>C43</f>
        <v>ended 31 March</v>
      </c>
      <c r="F43" s="284"/>
    </row>
    <row r="44" spans="1:6" ht="15.75" customHeight="1">
      <c r="A44" s="75"/>
      <c r="B44" s="278"/>
      <c r="C44" s="76" t="s">
        <v>9</v>
      </c>
      <c r="D44" s="77" t="s">
        <v>8</v>
      </c>
      <c r="E44" s="76" t="str">
        <f>C44</f>
        <v>2005</v>
      </c>
      <c r="F44" s="77" t="str">
        <f>D44</f>
        <v>2004</v>
      </c>
    </row>
    <row r="45" spans="1:6" ht="15.75" customHeight="1" thickBot="1">
      <c r="A45" s="75"/>
      <c r="B45" s="279"/>
      <c r="C45" s="78" t="s">
        <v>10</v>
      </c>
      <c r="D45" s="79" t="s">
        <v>10</v>
      </c>
      <c r="E45" s="78" t="s">
        <v>85</v>
      </c>
      <c r="F45" s="79" t="s">
        <v>10</v>
      </c>
    </row>
    <row r="46" spans="1:6" ht="15.75" customHeight="1">
      <c r="A46" s="80"/>
      <c r="B46" s="81" t="s">
        <v>86</v>
      </c>
      <c r="C46" s="82">
        <v>6027</v>
      </c>
      <c r="D46" s="83" t="s">
        <v>12</v>
      </c>
      <c r="E46" s="82">
        <v>19390</v>
      </c>
      <c r="F46" s="83" t="s">
        <v>12</v>
      </c>
    </row>
    <row r="47" spans="1:6" ht="15.75" customHeight="1">
      <c r="A47" s="80"/>
      <c r="B47" s="81" t="s">
        <v>87</v>
      </c>
      <c r="C47" s="82">
        <f>C48-C46</f>
        <v>8978</v>
      </c>
      <c r="D47" s="83" t="s">
        <v>12</v>
      </c>
      <c r="E47" s="82">
        <f>E48-E46</f>
        <v>18502</v>
      </c>
      <c r="F47" s="83" t="s">
        <v>12</v>
      </c>
    </row>
    <row r="48" spans="1:6" ht="15.75" customHeight="1" thickBot="1">
      <c r="A48" s="75"/>
      <c r="B48" s="84"/>
      <c r="C48" s="85">
        <f>'IS'!C14</f>
        <v>15005</v>
      </c>
      <c r="D48" s="86" t="s">
        <v>16</v>
      </c>
      <c r="E48" s="85">
        <f>'IS'!E14</f>
        <v>37892</v>
      </c>
      <c r="F48" s="86" t="s">
        <v>16</v>
      </c>
    </row>
    <row r="49" spans="2:6" ht="15.75" customHeight="1">
      <c r="B49" s="74"/>
      <c r="C49" s="87"/>
      <c r="D49" s="88"/>
      <c r="E49" s="87"/>
      <c r="F49" s="88"/>
    </row>
    <row r="50" spans="2:6" ht="15.75" customHeight="1">
      <c r="B50" s="74"/>
      <c r="C50" s="89"/>
      <c r="D50" s="74"/>
      <c r="E50" s="89"/>
      <c r="F50" s="74"/>
    </row>
    <row r="51" spans="1:6" s="68" customFormat="1" ht="15.75" customHeight="1">
      <c r="A51" s="73">
        <f>A39+1</f>
        <v>9</v>
      </c>
      <c r="B51" s="281" t="s">
        <v>88</v>
      </c>
      <c r="C51" s="281"/>
      <c r="D51" s="281"/>
      <c r="E51" s="281"/>
      <c r="F51" s="281"/>
    </row>
    <row r="52" spans="2:6" ht="15.75" customHeight="1">
      <c r="B52" s="280" t="s">
        <v>89</v>
      </c>
      <c r="C52" s="280"/>
      <c r="D52" s="280"/>
      <c r="E52" s="280"/>
      <c r="F52" s="280"/>
    </row>
    <row r="53" ht="15.75" customHeight="1"/>
    <row r="54" spans="2:6" ht="15.75" customHeight="1">
      <c r="B54" s="74"/>
      <c r="C54" s="74"/>
      <c r="D54" s="74"/>
      <c r="E54" s="74"/>
      <c r="F54" s="74"/>
    </row>
    <row r="55" spans="1:6" s="68" customFormat="1" ht="15.75" customHeight="1">
      <c r="A55" s="73">
        <f>A51+1</f>
        <v>10</v>
      </c>
      <c r="B55" s="281" t="s">
        <v>90</v>
      </c>
      <c r="C55" s="281"/>
      <c r="D55" s="281"/>
      <c r="E55" s="281"/>
      <c r="F55" s="281"/>
    </row>
    <row r="56" spans="2:6" ht="15">
      <c r="B56" s="280" t="s">
        <v>91</v>
      </c>
      <c r="C56" s="280"/>
      <c r="D56" s="280"/>
      <c r="E56" s="280"/>
      <c r="F56" s="280"/>
    </row>
    <row r="57" spans="2:6" ht="15">
      <c r="B57" s="90" t="s">
        <v>92</v>
      </c>
      <c r="C57" s="71"/>
      <c r="D57" s="71"/>
      <c r="E57" s="71"/>
      <c r="F57" s="71"/>
    </row>
    <row r="58" spans="2:6" ht="15.75" customHeight="1">
      <c r="B58" s="91" t="s">
        <v>93</v>
      </c>
      <c r="C58" s="74"/>
      <c r="D58" s="74"/>
      <c r="E58" s="74"/>
      <c r="F58" s="74"/>
    </row>
    <row r="59" spans="2:6" ht="15.75" customHeight="1">
      <c r="B59" s="74"/>
      <c r="C59" s="74"/>
      <c r="D59" s="74"/>
      <c r="E59" s="74"/>
      <c r="F59" s="74"/>
    </row>
    <row r="60" spans="1:6" s="68" customFormat="1" ht="15.75" customHeight="1">
      <c r="A60" s="73">
        <f>A55+1</f>
        <v>11</v>
      </c>
      <c r="B60" s="281" t="s">
        <v>94</v>
      </c>
      <c r="C60" s="281"/>
      <c r="D60" s="281"/>
      <c r="E60" s="281"/>
      <c r="F60" s="281"/>
    </row>
    <row r="61" spans="2:6" ht="15.75" customHeight="1">
      <c r="B61" s="282" t="s">
        <v>95</v>
      </c>
      <c r="C61" s="282"/>
      <c r="D61" s="282"/>
      <c r="E61" s="282"/>
      <c r="F61" s="282"/>
    </row>
    <row r="62" spans="2:6" ht="15.75" customHeight="1">
      <c r="B62" s="74"/>
      <c r="C62" s="74"/>
      <c r="D62" s="74"/>
      <c r="E62" s="74"/>
      <c r="F62" s="74"/>
    </row>
    <row r="63" spans="2:6" ht="15.75" customHeight="1">
      <c r="B63" s="74"/>
      <c r="C63" s="74"/>
      <c r="D63" s="74"/>
      <c r="E63" s="74"/>
      <c r="F63" s="74"/>
    </row>
    <row r="64" spans="1:6" s="68" customFormat="1" ht="15.75" customHeight="1">
      <c r="A64" s="73">
        <f>A60+1</f>
        <v>12</v>
      </c>
      <c r="B64" s="281" t="s">
        <v>96</v>
      </c>
      <c r="C64" s="281"/>
      <c r="D64" s="281"/>
      <c r="E64" s="281"/>
      <c r="F64" s="281"/>
    </row>
    <row r="65" spans="2:6" ht="15">
      <c r="B65" s="280" t="s">
        <v>97</v>
      </c>
      <c r="C65" s="280"/>
      <c r="D65" s="280"/>
      <c r="E65" s="280"/>
      <c r="F65" s="280"/>
    </row>
    <row r="66" spans="2:6" ht="15.75" customHeight="1">
      <c r="B66" s="74"/>
      <c r="C66" s="74"/>
      <c r="D66" s="74"/>
      <c r="E66" s="74"/>
      <c r="F66" s="74"/>
    </row>
    <row r="67" spans="2:6" ht="15.75" customHeight="1">
      <c r="B67" s="74"/>
      <c r="C67" s="74"/>
      <c r="D67" s="74"/>
      <c r="E67" s="74"/>
      <c r="F67" s="74"/>
    </row>
    <row r="68" spans="1:6" s="68" customFormat="1" ht="15.75" customHeight="1">
      <c r="A68" s="73">
        <f>A64+1</f>
        <v>13</v>
      </c>
      <c r="B68" s="281" t="s">
        <v>98</v>
      </c>
      <c r="C68" s="281"/>
      <c r="D68" s="281"/>
      <c r="E68" s="281"/>
      <c r="F68" s="281"/>
    </row>
    <row r="69" spans="2:6" ht="30.75" customHeight="1">
      <c r="B69" s="280" t="s">
        <v>99</v>
      </c>
      <c r="C69" s="280"/>
      <c r="D69" s="280"/>
      <c r="E69" s="280"/>
      <c r="F69" s="280"/>
    </row>
    <row r="70" spans="2:6" ht="15.75" customHeight="1" thickBot="1">
      <c r="B70" s="280"/>
      <c r="C70" s="280"/>
      <c r="D70" s="280"/>
      <c r="E70" s="280"/>
      <c r="F70" s="280"/>
    </row>
    <row r="71" spans="1:6" ht="15.75" customHeight="1">
      <c r="A71" s="75"/>
      <c r="B71" s="277"/>
      <c r="C71" s="270" t="s">
        <v>83</v>
      </c>
      <c r="D71" s="271"/>
      <c r="E71" s="270" t="s">
        <v>84</v>
      </c>
      <c r="F71" s="271"/>
    </row>
    <row r="72" spans="1:6" ht="15.75" customHeight="1" thickBot="1">
      <c r="A72" s="75"/>
      <c r="B72" s="278"/>
      <c r="C72" s="283" t="str">
        <f>C43</f>
        <v>ended 31 March</v>
      </c>
      <c r="D72" s="284"/>
      <c r="E72" s="283" t="str">
        <f>C72</f>
        <v>ended 31 March</v>
      </c>
      <c r="F72" s="284"/>
    </row>
    <row r="73" spans="1:6" ht="15.75" customHeight="1">
      <c r="A73" s="75"/>
      <c r="B73" s="278"/>
      <c r="C73" s="92" t="s">
        <v>9</v>
      </c>
      <c r="D73" s="93" t="s">
        <v>8</v>
      </c>
      <c r="E73" s="92" t="s">
        <v>9</v>
      </c>
      <c r="F73" s="93" t="s">
        <v>8</v>
      </c>
    </row>
    <row r="74" spans="1:6" ht="15.75" customHeight="1" thickBot="1">
      <c r="A74" s="75"/>
      <c r="B74" s="279"/>
      <c r="C74" s="78" t="s">
        <v>10</v>
      </c>
      <c r="D74" s="79" t="s">
        <v>10</v>
      </c>
      <c r="E74" s="78" t="s">
        <v>85</v>
      </c>
      <c r="F74" s="79" t="s">
        <v>10</v>
      </c>
    </row>
    <row r="75" spans="1:6" ht="15.75" customHeight="1">
      <c r="A75" s="75"/>
      <c r="B75" s="94" t="s">
        <v>100</v>
      </c>
      <c r="C75" s="95">
        <f>ROUND((229735+212268)/1000,0)</f>
        <v>442</v>
      </c>
      <c r="D75" s="96" t="s">
        <v>12</v>
      </c>
      <c r="E75" s="95">
        <f>ROUND((762025+141716)/1000,0)</f>
        <v>904</v>
      </c>
      <c r="F75" s="96" t="s">
        <v>12</v>
      </c>
    </row>
    <row r="76" spans="1:6" ht="16.5" customHeight="1">
      <c r="A76" s="80"/>
      <c r="B76" s="97" t="s">
        <v>101</v>
      </c>
      <c r="C76" s="98">
        <v>0</v>
      </c>
      <c r="D76" s="96" t="s">
        <v>12</v>
      </c>
      <c r="E76" s="98">
        <f>-ROUND(44000/1000,0)</f>
        <v>-44</v>
      </c>
      <c r="F76" s="96" t="s">
        <v>12</v>
      </c>
    </row>
    <row r="77" spans="1:6" ht="16.5" customHeight="1">
      <c r="A77" s="80"/>
      <c r="B77" s="97" t="s">
        <v>102</v>
      </c>
      <c r="C77" s="98">
        <f>ROUND((-81045+90000)/1000,0)</f>
        <v>9</v>
      </c>
      <c r="D77" s="96" t="s">
        <v>103</v>
      </c>
      <c r="E77" s="98">
        <f>ROUND((-251844+270000)/1000,0)</f>
        <v>18</v>
      </c>
      <c r="F77" s="96" t="s">
        <v>103</v>
      </c>
    </row>
    <row r="78" spans="1:6" ht="16.5" customHeight="1">
      <c r="A78" s="80"/>
      <c r="B78" s="97" t="s">
        <v>104</v>
      </c>
      <c r="C78" s="98">
        <v>0</v>
      </c>
      <c r="D78" s="96" t="s">
        <v>12</v>
      </c>
      <c r="E78" s="98">
        <f>ROUND(29365.82/1000,0)</f>
        <v>29</v>
      </c>
      <c r="F78" s="96" t="s">
        <v>12</v>
      </c>
    </row>
    <row r="79" spans="1:6" ht="16.5" customHeight="1" thickBot="1">
      <c r="A79" s="80"/>
      <c r="B79" s="99" t="s">
        <v>105</v>
      </c>
      <c r="C79" s="100">
        <v>0</v>
      </c>
      <c r="D79" s="101" t="s">
        <v>12</v>
      </c>
      <c r="E79" s="100">
        <v>-5710</v>
      </c>
      <c r="F79" s="101" t="s">
        <v>12</v>
      </c>
    </row>
    <row r="80" spans="2:6" ht="15.75" customHeight="1">
      <c r="B80" s="74"/>
      <c r="C80" s="89"/>
      <c r="D80" s="74"/>
      <c r="E80" s="89"/>
      <c r="F80" s="74"/>
    </row>
    <row r="81" spans="2:6" ht="15.75" customHeight="1">
      <c r="B81" s="74"/>
      <c r="C81" s="74"/>
      <c r="D81" s="74"/>
      <c r="E81" s="74"/>
      <c r="F81" s="74"/>
    </row>
    <row r="82" spans="1:6" s="68" customFormat="1" ht="15.75" customHeight="1">
      <c r="A82" s="73">
        <f>A68+1</f>
        <v>14</v>
      </c>
      <c r="B82" s="281" t="s">
        <v>106</v>
      </c>
      <c r="C82" s="281"/>
      <c r="D82" s="281"/>
      <c r="E82" s="281"/>
      <c r="F82" s="281"/>
    </row>
    <row r="83" spans="2:6" ht="15.75" customHeight="1">
      <c r="B83" s="280" t="s">
        <v>107</v>
      </c>
      <c r="C83" s="280"/>
      <c r="D83" s="280"/>
      <c r="E83" s="280"/>
      <c r="F83" s="280"/>
    </row>
    <row r="84" spans="2:6" ht="15.75" customHeight="1">
      <c r="B84" s="74"/>
      <c r="C84" s="74"/>
      <c r="D84" s="74"/>
      <c r="E84" s="74"/>
      <c r="F84" s="74"/>
    </row>
    <row r="85" spans="2:6" ht="15.75" customHeight="1">
      <c r="B85" s="74"/>
      <c r="C85" s="74"/>
      <c r="D85" s="74"/>
      <c r="E85" s="74"/>
      <c r="F85" s="74"/>
    </row>
    <row r="86" spans="1:6" s="68" customFormat="1" ht="15.75" customHeight="1">
      <c r="A86" s="73">
        <f>A82+1</f>
        <v>15</v>
      </c>
      <c r="B86" s="281" t="s">
        <v>108</v>
      </c>
      <c r="C86" s="281"/>
      <c r="D86" s="281"/>
      <c r="E86" s="281"/>
      <c r="F86" s="281"/>
    </row>
    <row r="87" spans="2:6" ht="15.75" customHeight="1" thickBot="1">
      <c r="B87" s="74"/>
      <c r="C87" s="74"/>
      <c r="D87" s="74"/>
      <c r="E87" s="74"/>
      <c r="F87" s="74"/>
    </row>
    <row r="88" spans="1:6" ht="15.75" customHeight="1" thickBot="1">
      <c r="A88" s="75"/>
      <c r="B88" s="272"/>
      <c r="C88" s="275" t="s">
        <v>109</v>
      </c>
      <c r="D88" s="276"/>
      <c r="E88" s="102"/>
      <c r="F88" s="103"/>
    </row>
    <row r="89" spans="1:6" ht="15.75" customHeight="1">
      <c r="A89" s="75"/>
      <c r="B89" s="273"/>
      <c r="C89" s="104">
        <v>38352</v>
      </c>
      <c r="D89" s="104">
        <v>38442</v>
      </c>
      <c r="E89" s="102"/>
      <c r="F89" s="105"/>
    </row>
    <row r="90" spans="1:6" ht="15.75" customHeight="1" thickBot="1">
      <c r="A90" s="75"/>
      <c r="B90" s="274"/>
      <c r="C90" s="106" t="s">
        <v>10</v>
      </c>
      <c r="D90" s="106" t="s">
        <v>10</v>
      </c>
      <c r="E90" s="102"/>
      <c r="F90" s="105"/>
    </row>
    <row r="91" spans="1:6" ht="15.75" customHeight="1">
      <c r="A91" s="80"/>
      <c r="B91" s="81" t="s">
        <v>110</v>
      </c>
      <c r="C91" s="107">
        <f>'IS'!B14</f>
        <v>22887</v>
      </c>
      <c r="D91" s="107">
        <f>'IS'!C14</f>
        <v>15005</v>
      </c>
      <c r="E91" s="105"/>
      <c r="F91" s="74"/>
    </row>
    <row r="92" spans="1:6" s="102" customFormat="1" ht="15.75" customHeight="1">
      <c r="A92" s="80"/>
      <c r="B92" s="108" t="s">
        <v>19</v>
      </c>
      <c r="C92" s="109">
        <f>'IS'!B20</f>
        <v>2094</v>
      </c>
      <c r="D92" s="109">
        <f>'IS'!C20</f>
        <v>2059</v>
      </c>
      <c r="E92" s="105"/>
      <c r="F92" s="105"/>
    </row>
    <row r="93" spans="1:6" s="102" customFormat="1" ht="15.75" customHeight="1">
      <c r="A93" s="80"/>
      <c r="B93" s="103"/>
      <c r="C93" s="110"/>
      <c r="D93" s="110"/>
      <c r="E93" s="105"/>
      <c r="F93" s="105"/>
    </row>
    <row r="94" spans="2:6" ht="15">
      <c r="B94" s="287" t="s">
        <v>111</v>
      </c>
      <c r="C94" s="287"/>
      <c r="D94" s="287"/>
      <c r="E94" s="287"/>
      <c r="F94" s="287"/>
    </row>
    <row r="95" spans="2:6" ht="15.75" customHeight="1">
      <c r="B95" s="74"/>
      <c r="C95" s="74"/>
      <c r="D95" s="74"/>
      <c r="E95" s="74"/>
      <c r="F95" s="74"/>
    </row>
    <row r="96" spans="2:6" ht="15.75" customHeight="1">
      <c r="B96" s="74"/>
      <c r="C96" s="74"/>
      <c r="D96" s="74"/>
      <c r="E96" s="74"/>
      <c r="F96" s="74"/>
    </row>
    <row r="97" spans="1:6" s="68" customFormat="1" ht="15.75" customHeight="1">
      <c r="A97" s="111">
        <f>A86+1</f>
        <v>16</v>
      </c>
      <c r="B97" s="281" t="s">
        <v>112</v>
      </c>
      <c r="C97" s="281"/>
      <c r="D97" s="281"/>
      <c r="E97" s="281"/>
      <c r="F97" s="281"/>
    </row>
    <row r="98" spans="2:6" ht="31.5" customHeight="1">
      <c r="B98" s="287" t="s">
        <v>113</v>
      </c>
      <c r="C98" s="287"/>
      <c r="D98" s="287"/>
      <c r="E98" s="287"/>
      <c r="F98" s="287"/>
    </row>
    <row r="99" spans="2:6" ht="15.75" customHeight="1">
      <c r="B99" s="74"/>
      <c r="C99" s="74"/>
      <c r="D99" s="74"/>
      <c r="E99" s="74"/>
      <c r="F99" s="74"/>
    </row>
    <row r="100" spans="2:6" ht="15.75" customHeight="1">
      <c r="B100" s="74"/>
      <c r="C100" s="74"/>
      <c r="D100" s="74"/>
      <c r="E100" s="74"/>
      <c r="F100" s="74"/>
    </row>
    <row r="101" spans="1:6" s="68" customFormat="1" ht="15.75" customHeight="1">
      <c r="A101" s="111">
        <f>A97+1</f>
        <v>17</v>
      </c>
      <c r="B101" s="281" t="s">
        <v>114</v>
      </c>
      <c r="C101" s="281"/>
      <c r="D101" s="281"/>
      <c r="E101" s="281"/>
      <c r="F101" s="281"/>
    </row>
    <row r="102" spans="2:6" ht="31.5" customHeight="1">
      <c r="B102" s="280" t="s">
        <v>115</v>
      </c>
      <c r="C102" s="280"/>
      <c r="D102" s="280"/>
      <c r="E102" s="280"/>
      <c r="F102" s="74"/>
    </row>
    <row r="103" spans="2:6" ht="15.75" customHeight="1">
      <c r="B103" s="74"/>
      <c r="C103" s="74"/>
      <c r="D103" s="74"/>
      <c r="E103" s="74"/>
      <c r="F103" s="74"/>
    </row>
    <row r="104" spans="2:6" ht="15.75" customHeight="1">
      <c r="B104" s="74"/>
      <c r="C104" s="74"/>
      <c r="D104" s="74"/>
      <c r="E104" s="74"/>
      <c r="F104" s="74"/>
    </row>
    <row r="105" spans="1:6" s="68" customFormat="1" ht="15.75" customHeight="1">
      <c r="A105" s="111">
        <f>A101+1</f>
        <v>18</v>
      </c>
      <c r="B105" s="281" t="s">
        <v>116</v>
      </c>
      <c r="C105" s="281"/>
      <c r="D105" s="281"/>
      <c r="E105" s="281"/>
      <c r="F105" s="281"/>
    </row>
    <row r="106" spans="2:6" ht="15.75" customHeight="1" thickBot="1">
      <c r="B106" s="74"/>
      <c r="C106" s="74"/>
      <c r="D106" s="74"/>
      <c r="E106" s="74"/>
      <c r="F106" s="74"/>
    </row>
    <row r="107" spans="1:6" ht="15.75" customHeight="1">
      <c r="A107" s="75"/>
      <c r="B107" s="272"/>
      <c r="C107" s="270" t="s">
        <v>83</v>
      </c>
      <c r="D107" s="271"/>
      <c r="E107" s="293" t="s">
        <v>84</v>
      </c>
      <c r="F107" s="271"/>
    </row>
    <row r="108" spans="1:6" ht="15.75" customHeight="1">
      <c r="A108" s="75"/>
      <c r="B108" s="273"/>
      <c r="C108" s="290" t="s">
        <v>4</v>
      </c>
      <c r="D108" s="291"/>
      <c r="E108" s="292" t="s">
        <v>5</v>
      </c>
      <c r="F108" s="291"/>
    </row>
    <row r="109" spans="1:6" ht="15.75" customHeight="1" thickBot="1">
      <c r="A109" s="75"/>
      <c r="B109" s="273"/>
      <c r="C109" s="288" t="str">
        <f>C72</f>
        <v>ended 31 March</v>
      </c>
      <c r="D109" s="289"/>
      <c r="E109" s="288" t="str">
        <f>C109</f>
        <v>ended 31 March</v>
      </c>
      <c r="F109" s="289"/>
    </row>
    <row r="110" spans="1:6" ht="15.75" customHeight="1">
      <c r="A110" s="75"/>
      <c r="B110" s="273"/>
      <c r="C110" s="112" t="s">
        <v>9</v>
      </c>
      <c r="D110" s="113" t="s">
        <v>8</v>
      </c>
      <c r="E110" s="114" t="s">
        <v>9</v>
      </c>
      <c r="F110" s="113" t="s">
        <v>8</v>
      </c>
    </row>
    <row r="111" spans="1:6" ht="15.75" customHeight="1" thickBot="1">
      <c r="A111" s="75"/>
      <c r="B111" s="274"/>
      <c r="C111" s="115" t="s">
        <v>10</v>
      </c>
      <c r="D111" s="116" t="s">
        <v>10</v>
      </c>
      <c r="E111" s="117" t="s">
        <v>10</v>
      </c>
      <c r="F111" s="116" t="s">
        <v>10</v>
      </c>
    </row>
    <row r="112" spans="1:6" ht="15.75" customHeight="1">
      <c r="A112" s="80"/>
      <c r="B112" s="97" t="s">
        <v>117</v>
      </c>
      <c r="C112" s="118">
        <v>0</v>
      </c>
      <c r="D112" s="119" t="s">
        <v>12</v>
      </c>
      <c r="E112" s="110">
        <f>ROUND('[1]Caro TB_Mar05'!L205/1000,0)</f>
        <v>11</v>
      </c>
      <c r="F112" s="119" t="s">
        <v>12</v>
      </c>
    </row>
    <row r="113" spans="1:6" ht="15.75" customHeight="1">
      <c r="A113" s="75"/>
      <c r="B113" s="97" t="s">
        <v>118</v>
      </c>
      <c r="C113" s="120">
        <v>0</v>
      </c>
      <c r="D113" s="121" t="s">
        <v>12</v>
      </c>
      <c r="E113" s="122">
        <f>ROUND('[1]Caro TB_Mar05'!L206/1000,0)</f>
        <v>153</v>
      </c>
      <c r="F113" s="121" t="s">
        <v>12</v>
      </c>
    </row>
    <row r="114" spans="1:6" ht="15.75" customHeight="1" thickBot="1">
      <c r="A114" s="75"/>
      <c r="B114" s="123"/>
      <c r="C114" s="124">
        <f>SUM(C112:C113)</f>
        <v>0</v>
      </c>
      <c r="D114" s="125" t="s">
        <v>16</v>
      </c>
      <c r="E114" s="126">
        <f>SUM(E112:E113)</f>
        <v>164</v>
      </c>
      <c r="F114" s="125" t="s">
        <v>16</v>
      </c>
    </row>
    <row r="115" spans="1:6" ht="15.75" customHeight="1">
      <c r="A115" s="75"/>
      <c r="B115" s="127"/>
      <c r="C115" s="127"/>
      <c r="D115" s="127"/>
      <c r="E115" s="128">
        <f>E114+'IS'!E21</f>
        <v>0</v>
      </c>
      <c r="F115" s="127"/>
    </row>
    <row r="116" spans="2:6" ht="31.5" customHeight="1">
      <c r="B116" s="286" t="s">
        <v>119</v>
      </c>
      <c r="C116" s="286"/>
      <c r="D116" s="286"/>
      <c r="E116" s="286"/>
      <c r="F116" s="286"/>
    </row>
    <row r="117" spans="2:6" ht="15.75" customHeight="1">
      <c r="B117" s="286"/>
      <c r="C117" s="286"/>
      <c r="D117" s="286"/>
      <c r="E117" s="286"/>
      <c r="F117" s="286"/>
    </row>
    <row r="118" spans="2:6" ht="15.75" customHeight="1">
      <c r="B118" s="74"/>
      <c r="C118" s="74"/>
      <c r="D118" s="74"/>
      <c r="E118" s="74"/>
      <c r="F118" s="74"/>
    </row>
    <row r="119" spans="1:6" s="68" customFormat="1" ht="15.75" customHeight="1">
      <c r="A119" s="111">
        <f>A105+1</f>
        <v>19</v>
      </c>
      <c r="B119" s="281" t="s">
        <v>120</v>
      </c>
      <c r="C119" s="281"/>
      <c r="D119" s="281"/>
      <c r="E119" s="281"/>
      <c r="F119" s="281"/>
    </row>
    <row r="120" spans="2:6" ht="15.75" customHeight="1">
      <c r="B120" s="286" t="s">
        <v>121</v>
      </c>
      <c r="C120" s="286"/>
      <c r="D120" s="286"/>
      <c r="E120" s="286"/>
      <c r="F120" s="286"/>
    </row>
    <row r="121" spans="2:6" ht="15.75" customHeight="1">
      <c r="B121" s="286"/>
      <c r="C121" s="286"/>
      <c r="D121" s="286"/>
      <c r="E121" s="286"/>
      <c r="F121" s="286"/>
    </row>
    <row r="122" spans="2:6" ht="15.75" customHeight="1">
      <c r="B122" s="74"/>
      <c r="C122" s="74"/>
      <c r="D122" s="74"/>
      <c r="E122" s="74"/>
      <c r="F122" s="74"/>
    </row>
    <row r="123" spans="1:6" s="68" customFormat="1" ht="15.75" customHeight="1">
      <c r="A123" s="111">
        <f>A119+1</f>
        <v>20</v>
      </c>
      <c r="B123" s="281" t="s">
        <v>122</v>
      </c>
      <c r="C123" s="281"/>
      <c r="D123" s="281"/>
      <c r="E123" s="281"/>
      <c r="F123" s="281"/>
    </row>
    <row r="124" spans="1:6" s="68" customFormat="1" ht="15.75" customHeight="1">
      <c r="A124" s="111"/>
      <c r="B124" s="281" t="s">
        <v>123</v>
      </c>
      <c r="C124" s="281"/>
      <c r="D124" s="281"/>
      <c r="E124" s="281"/>
      <c r="F124" s="281"/>
    </row>
    <row r="125" spans="2:6" ht="15.75" customHeight="1">
      <c r="B125" s="286" t="s">
        <v>124</v>
      </c>
      <c r="C125" s="286"/>
      <c r="D125" s="286"/>
      <c r="E125" s="286"/>
      <c r="F125" s="286"/>
    </row>
    <row r="126" spans="2:6" ht="15.75" customHeight="1">
      <c r="B126" s="74"/>
      <c r="C126" s="74"/>
      <c r="D126" s="74"/>
      <c r="E126" s="74"/>
      <c r="F126" s="74"/>
    </row>
    <row r="127" spans="2:6" ht="15.75" customHeight="1">
      <c r="B127" s="74"/>
      <c r="C127" s="74"/>
      <c r="D127" s="74"/>
      <c r="E127" s="74"/>
      <c r="F127" s="74"/>
    </row>
    <row r="128" spans="1:6" s="129" customFormat="1" ht="15.75" customHeight="1">
      <c r="A128" s="69">
        <f>A123+1</f>
        <v>21</v>
      </c>
      <c r="B128" s="297" t="s">
        <v>125</v>
      </c>
      <c r="C128" s="297"/>
      <c r="D128" s="297"/>
      <c r="E128" s="297"/>
      <c r="F128" s="297"/>
    </row>
    <row r="129" spans="2:6" ht="32.25" customHeight="1">
      <c r="B129" s="286" t="s">
        <v>126</v>
      </c>
      <c r="C129" s="286"/>
      <c r="D129" s="286"/>
      <c r="E129" s="286"/>
      <c r="F129" s="286"/>
    </row>
    <row r="130" spans="2:6" ht="15.75" customHeight="1">
      <c r="B130" s="72"/>
      <c r="C130" s="72"/>
      <c r="D130" s="72"/>
      <c r="E130" s="72"/>
      <c r="F130" s="72"/>
    </row>
    <row r="131" spans="2:6" ht="44.25" customHeight="1">
      <c r="B131" s="286" t="s">
        <v>127</v>
      </c>
      <c r="C131" s="286"/>
      <c r="D131" s="286"/>
      <c r="E131" s="286"/>
      <c r="F131" s="286"/>
    </row>
    <row r="132" spans="2:6" ht="15.75" customHeight="1">
      <c r="B132" s="72"/>
      <c r="C132" s="72"/>
      <c r="D132" s="72"/>
      <c r="E132" s="72"/>
      <c r="F132" s="72"/>
    </row>
    <row r="133" spans="1:6" s="131" customFormat="1" ht="15.75" customHeight="1">
      <c r="A133" s="130"/>
      <c r="B133" s="297" t="s">
        <v>128</v>
      </c>
      <c r="C133" s="297"/>
      <c r="D133" s="297"/>
      <c r="E133" s="297"/>
      <c r="F133" s="297"/>
    </row>
    <row r="134" spans="2:6" ht="15.75" customHeight="1">
      <c r="B134" s="74" t="s">
        <v>129</v>
      </c>
      <c r="C134" s="74"/>
      <c r="D134" s="74"/>
      <c r="E134" s="74"/>
      <c r="F134" s="74"/>
    </row>
    <row r="135" spans="2:6" ht="15.75" customHeight="1">
      <c r="B135" s="74"/>
      <c r="C135" s="74"/>
      <c r="D135" s="74"/>
      <c r="E135" s="74"/>
      <c r="F135" s="74"/>
    </row>
    <row r="136" spans="2:6" ht="15.75" customHeight="1">
      <c r="B136" s="74"/>
      <c r="C136" s="74"/>
      <c r="D136" s="74"/>
      <c r="E136" s="74"/>
      <c r="F136" s="74"/>
    </row>
    <row r="137" spans="1:6" s="68" customFormat="1" ht="15.75" customHeight="1">
      <c r="A137" s="111">
        <f>A128+1</f>
        <v>22</v>
      </c>
      <c r="B137" s="281" t="s">
        <v>130</v>
      </c>
      <c r="C137" s="281"/>
      <c r="D137" s="281"/>
      <c r="E137" s="281"/>
      <c r="F137" s="281"/>
    </row>
    <row r="138" spans="2:6" ht="15.75" customHeight="1">
      <c r="B138" s="286" t="s">
        <v>131</v>
      </c>
      <c r="C138" s="286"/>
      <c r="D138" s="286"/>
      <c r="E138" s="286"/>
      <c r="F138" s="286"/>
    </row>
    <row r="139" spans="2:6" ht="15.75" customHeight="1" thickBot="1">
      <c r="B139" s="74"/>
      <c r="C139" s="74"/>
      <c r="D139" s="74"/>
      <c r="E139" s="74"/>
      <c r="F139" s="74"/>
    </row>
    <row r="140" spans="1:7" ht="31.5" customHeight="1" thickBot="1">
      <c r="A140" s="75"/>
      <c r="B140" s="272"/>
      <c r="C140" s="132" t="s">
        <v>132</v>
      </c>
      <c r="D140" s="133" t="s">
        <v>133</v>
      </c>
      <c r="E140" s="134" t="s">
        <v>134</v>
      </c>
      <c r="F140" s="105"/>
      <c r="G140" s="102"/>
    </row>
    <row r="141" spans="1:7" ht="15.75" customHeight="1" thickBot="1">
      <c r="A141" s="75"/>
      <c r="B141" s="274"/>
      <c r="C141" s="115" t="s">
        <v>10</v>
      </c>
      <c r="D141" s="135" t="s">
        <v>10</v>
      </c>
      <c r="E141" s="136" t="s">
        <v>135</v>
      </c>
      <c r="F141" s="105"/>
      <c r="G141" s="102"/>
    </row>
    <row r="142" spans="1:7" ht="15.75" customHeight="1">
      <c r="A142" s="80"/>
      <c r="B142" s="137" t="s">
        <v>136</v>
      </c>
      <c r="C142" s="138"/>
      <c r="D142" s="139"/>
      <c r="E142" s="140"/>
      <c r="F142" s="105"/>
      <c r="G142" s="102"/>
    </row>
    <row r="143" spans="1:7" ht="15.75" customHeight="1">
      <c r="A143" s="80"/>
      <c r="B143" s="141" t="s">
        <v>137</v>
      </c>
      <c r="C143" s="142">
        <f>'BS'!B29</f>
        <v>1925</v>
      </c>
      <c r="D143" s="143">
        <f>'BS'!B38</f>
        <v>8274</v>
      </c>
      <c r="E143" s="144">
        <f>C143+D143</f>
        <v>10199</v>
      </c>
      <c r="F143" s="105"/>
      <c r="G143" s="102"/>
    </row>
    <row r="144" spans="1:7" ht="15.75" customHeight="1">
      <c r="A144" s="80"/>
      <c r="B144" s="141" t="s">
        <v>138</v>
      </c>
      <c r="C144" s="142">
        <f>'BS'!B30</f>
        <v>914</v>
      </c>
      <c r="D144" s="143">
        <f>'BS'!B39</f>
        <v>3606</v>
      </c>
      <c r="E144" s="144">
        <f>C144+D144</f>
        <v>4520</v>
      </c>
      <c r="F144" s="105"/>
      <c r="G144" s="102"/>
    </row>
    <row r="145" spans="1:7" ht="15.75" customHeight="1">
      <c r="A145" s="80"/>
      <c r="B145" s="145" t="s">
        <v>139</v>
      </c>
      <c r="C145" s="142">
        <f>ROUND('[1]Grp-Notes'!L397/1000,0)</f>
        <v>8151</v>
      </c>
      <c r="D145" s="143">
        <v>0</v>
      </c>
      <c r="E145" s="144">
        <f>C145+D145</f>
        <v>8151</v>
      </c>
      <c r="F145" s="105"/>
      <c r="G145" s="102"/>
    </row>
    <row r="146" spans="1:7" ht="15.75" customHeight="1">
      <c r="A146" s="80"/>
      <c r="B146" s="145" t="s">
        <v>140</v>
      </c>
      <c r="C146" s="120">
        <f>ROUND('[1]Grp-Notes'!L396/1000,0)</f>
        <v>4657</v>
      </c>
      <c r="D146" s="146">
        <v>0</v>
      </c>
      <c r="E146" s="144">
        <f>C146+D146</f>
        <v>4657</v>
      </c>
      <c r="F146" s="105"/>
      <c r="G146" s="102"/>
    </row>
    <row r="147" spans="1:7" ht="15.75" customHeight="1">
      <c r="A147" s="80"/>
      <c r="B147" s="145"/>
      <c r="C147" s="147">
        <f>SUM(C143:C146)</f>
        <v>15647</v>
      </c>
      <c r="D147" s="148">
        <f>SUM(D143:D146)</f>
        <v>11880</v>
      </c>
      <c r="E147" s="149">
        <f>SUM(E143:E146)</f>
        <v>27527</v>
      </c>
      <c r="F147" s="105"/>
      <c r="G147" s="102"/>
    </row>
    <row r="148" spans="1:7" ht="15.75" customHeight="1">
      <c r="A148" s="75"/>
      <c r="B148" s="150"/>
      <c r="C148" s="151"/>
      <c r="D148" s="143"/>
      <c r="E148" s="144"/>
      <c r="F148" s="105"/>
      <c r="G148" s="102"/>
    </row>
    <row r="149" spans="1:7" ht="15.75" customHeight="1">
      <c r="A149" s="80"/>
      <c r="B149" s="145" t="s">
        <v>141</v>
      </c>
      <c r="C149" s="142"/>
      <c r="D149" s="143"/>
      <c r="E149" s="144"/>
      <c r="F149" s="105"/>
      <c r="G149" s="102"/>
    </row>
    <row r="150" spans="1:7" ht="15.75" customHeight="1">
      <c r="A150" s="80"/>
      <c r="B150" s="145" t="s">
        <v>139</v>
      </c>
      <c r="C150" s="152">
        <f>ROUND('[1]Grp-Notes'!L402/1000,0)</f>
        <v>2415</v>
      </c>
      <c r="D150" s="143"/>
      <c r="E150" s="144">
        <f>C150+D150</f>
        <v>2415</v>
      </c>
      <c r="F150" s="105"/>
      <c r="G150" s="102"/>
    </row>
    <row r="151" spans="1:7" ht="15.75" customHeight="1">
      <c r="A151" s="80"/>
      <c r="B151" s="145" t="s">
        <v>140</v>
      </c>
      <c r="C151" s="142">
        <f>ROUND('[1]Grp-Notes'!L401/1000,0)</f>
        <v>1329</v>
      </c>
      <c r="D151" s="143"/>
      <c r="E151" s="144">
        <f>C151+D151</f>
        <v>1329</v>
      </c>
      <c r="F151" s="105"/>
      <c r="G151" s="102"/>
    </row>
    <row r="152" spans="1:7" ht="15.75" customHeight="1">
      <c r="A152" s="80"/>
      <c r="B152" s="145"/>
      <c r="C152" s="147">
        <f>SUM(C150:C151)</f>
        <v>3744</v>
      </c>
      <c r="D152" s="148">
        <f>SUM(D150:D151)</f>
        <v>0</v>
      </c>
      <c r="E152" s="149">
        <f>SUM(E150:E151)</f>
        <v>3744</v>
      </c>
      <c r="F152" s="105"/>
      <c r="G152" s="102"/>
    </row>
    <row r="153" spans="1:7" ht="15.75" customHeight="1">
      <c r="A153" s="80"/>
      <c r="B153" s="145"/>
      <c r="C153" s="142"/>
      <c r="D153" s="143"/>
      <c r="E153" s="144"/>
      <c r="F153" s="105"/>
      <c r="G153" s="102"/>
    </row>
    <row r="154" spans="1:7" ht="15.75" customHeight="1" thickBot="1">
      <c r="A154" s="75"/>
      <c r="B154" s="153" t="s">
        <v>142</v>
      </c>
      <c r="C154" s="154">
        <f>C147+C152</f>
        <v>19391</v>
      </c>
      <c r="D154" s="155">
        <f>D147+D152</f>
        <v>11880</v>
      </c>
      <c r="E154" s="156">
        <f>E147+E152</f>
        <v>31271</v>
      </c>
      <c r="F154" s="105"/>
      <c r="G154" s="102"/>
    </row>
    <row r="155" spans="2:6" ht="15.75" customHeight="1">
      <c r="B155" s="74"/>
      <c r="C155" s="74"/>
      <c r="D155" s="157"/>
      <c r="E155" s="157">
        <f>E154-'BS'!B29-'BS'!B30-'BS'!B31-'BS'!B32-'BS'!B38-'BS'!B39</f>
        <v>0</v>
      </c>
      <c r="F155" s="74"/>
    </row>
    <row r="156" spans="2:6" ht="15">
      <c r="B156" s="286" t="s">
        <v>143</v>
      </c>
      <c r="C156" s="286"/>
      <c r="D156" s="286"/>
      <c r="E156" s="286"/>
      <c r="F156" s="158"/>
    </row>
    <row r="157" spans="2:6" ht="15.75" customHeight="1">
      <c r="B157" s="158"/>
      <c r="C157" s="158"/>
      <c r="D157" s="158"/>
      <c r="E157" s="158"/>
      <c r="F157" s="158"/>
    </row>
    <row r="158" spans="2:6" ht="15.75" customHeight="1">
      <c r="B158" s="74"/>
      <c r="C158" s="74"/>
      <c r="D158" s="74"/>
      <c r="E158" s="74"/>
      <c r="F158" s="74"/>
    </row>
    <row r="159" spans="1:2" s="68" customFormat="1" ht="15.75" customHeight="1">
      <c r="A159" s="111">
        <f>A137+1</f>
        <v>23</v>
      </c>
      <c r="B159" s="68" t="s">
        <v>144</v>
      </c>
    </row>
    <row r="160" spans="2:6" ht="15" customHeight="1">
      <c r="B160" s="286" t="s">
        <v>145</v>
      </c>
      <c r="C160" s="286"/>
      <c r="D160" s="286"/>
      <c r="E160" s="286"/>
      <c r="F160" s="286"/>
    </row>
    <row r="161" spans="2:6" ht="15.75" customHeight="1">
      <c r="B161" s="74"/>
      <c r="C161" s="74"/>
      <c r="D161" s="74"/>
      <c r="E161" s="74"/>
      <c r="F161" s="74"/>
    </row>
    <row r="162" spans="2:6" ht="15.75" customHeight="1">
      <c r="B162" s="74"/>
      <c r="C162" s="74"/>
      <c r="D162" s="74"/>
      <c r="E162" s="74"/>
      <c r="F162" s="74"/>
    </row>
    <row r="163" spans="1:2" s="68" customFormat="1" ht="15.75" customHeight="1">
      <c r="A163" s="111">
        <f>A159+1</f>
        <v>24</v>
      </c>
      <c r="B163" s="68" t="s">
        <v>146</v>
      </c>
    </row>
    <row r="164" spans="2:6" ht="15">
      <c r="B164" s="286" t="s">
        <v>147</v>
      </c>
      <c r="C164" s="286"/>
      <c r="D164" s="286"/>
      <c r="E164" s="286"/>
      <c r="F164" s="286"/>
    </row>
    <row r="165" spans="2:6" ht="15.75" customHeight="1">
      <c r="B165" s="74"/>
      <c r="C165" s="74"/>
      <c r="D165" s="74"/>
      <c r="E165" s="74"/>
      <c r="F165" s="74"/>
    </row>
    <row r="166" spans="2:6" ht="15.75" customHeight="1">
      <c r="B166" s="74"/>
      <c r="C166" s="74"/>
      <c r="D166" s="74"/>
      <c r="E166" s="74"/>
      <c r="F166" s="74"/>
    </row>
    <row r="167" spans="1:2" s="68" customFormat="1" ht="15.75" customHeight="1">
      <c r="A167" s="111">
        <v>26</v>
      </c>
      <c r="B167" s="68" t="s">
        <v>148</v>
      </c>
    </row>
    <row r="168" spans="2:6" ht="21.75" customHeight="1">
      <c r="B168" s="286" t="s">
        <v>149</v>
      </c>
      <c r="C168" s="286"/>
      <c r="D168" s="286"/>
      <c r="E168" s="286"/>
      <c r="F168" s="286"/>
    </row>
    <row r="169" spans="2:6" ht="15.75" customHeight="1">
      <c r="B169" s="158"/>
      <c r="C169" s="158"/>
      <c r="D169" s="158"/>
      <c r="E169" s="158"/>
      <c r="F169" s="158"/>
    </row>
    <row r="170" spans="2:6" ht="15.75" customHeight="1">
      <c r="B170" s="158"/>
      <c r="C170" s="158"/>
      <c r="D170" s="158"/>
      <c r="E170" s="158"/>
      <c r="F170" s="158"/>
    </row>
    <row r="171" spans="1:2" s="68" customFormat="1" ht="15.75" customHeight="1">
      <c r="A171" s="111">
        <v>27</v>
      </c>
      <c r="B171" s="68" t="s">
        <v>150</v>
      </c>
    </row>
    <row r="172" spans="2:6" ht="15.75" customHeight="1" thickBot="1">
      <c r="B172" s="74"/>
      <c r="C172" s="74"/>
      <c r="D172" s="74"/>
      <c r="E172" s="74"/>
      <c r="F172" s="74"/>
    </row>
    <row r="173" spans="1:6" ht="15.75" customHeight="1">
      <c r="A173" s="75"/>
      <c r="B173" s="272"/>
      <c r="C173" s="270" t="s">
        <v>83</v>
      </c>
      <c r="D173" s="271"/>
      <c r="E173" s="270" t="s">
        <v>84</v>
      </c>
      <c r="F173" s="271"/>
    </row>
    <row r="174" spans="1:6" ht="15.75" customHeight="1">
      <c r="A174" s="294"/>
      <c r="B174" s="273"/>
      <c r="C174" s="290" t="s">
        <v>4</v>
      </c>
      <c r="D174" s="291"/>
      <c r="E174" s="290" t="s">
        <v>5</v>
      </c>
      <c r="F174" s="291"/>
    </row>
    <row r="175" spans="1:6" ht="15.75" customHeight="1" thickBot="1">
      <c r="A175" s="294"/>
      <c r="B175" s="273"/>
      <c r="C175" s="295" t="str">
        <f>C109</f>
        <v>ended 31 March</v>
      </c>
      <c r="D175" s="296"/>
      <c r="E175" s="295" t="str">
        <f>C175</f>
        <v>ended 31 March</v>
      </c>
      <c r="F175" s="296"/>
    </row>
    <row r="176" spans="1:6" ht="15.75" customHeight="1" thickBot="1">
      <c r="A176" s="75"/>
      <c r="B176" s="273"/>
      <c r="C176" s="159" t="s">
        <v>9</v>
      </c>
      <c r="D176" s="160" t="s">
        <v>8</v>
      </c>
      <c r="E176" s="159" t="s">
        <v>9</v>
      </c>
      <c r="F176" s="160" t="s">
        <v>8</v>
      </c>
    </row>
    <row r="177" spans="1:6" ht="15.75" customHeight="1">
      <c r="A177" s="80"/>
      <c r="B177" s="161" t="s">
        <v>151</v>
      </c>
      <c r="C177" s="162"/>
      <c r="D177" s="163"/>
      <c r="E177" s="162"/>
      <c r="F177" s="163"/>
    </row>
    <row r="178" spans="1:6" ht="15.75" customHeight="1">
      <c r="A178" s="80"/>
      <c r="B178" s="145" t="s">
        <v>152</v>
      </c>
      <c r="C178" s="142">
        <f>'IS'!C24</f>
        <v>2059</v>
      </c>
      <c r="D178" s="119" t="s">
        <v>12</v>
      </c>
      <c r="E178" s="151">
        <f>'IS'!E24</f>
        <v>3989</v>
      </c>
      <c r="F178" s="119" t="s">
        <v>12</v>
      </c>
    </row>
    <row r="179" spans="1:6" ht="15.75" customHeight="1">
      <c r="A179" s="164"/>
      <c r="B179" s="145"/>
      <c r="C179" s="142"/>
      <c r="D179" s="119"/>
      <c r="E179" s="142"/>
      <c r="F179" s="119"/>
    </row>
    <row r="180" spans="1:6" ht="15.75" customHeight="1">
      <c r="A180" s="80"/>
      <c r="B180" s="145" t="s">
        <v>153</v>
      </c>
      <c r="C180" s="142">
        <f>SE!C23</f>
        <v>208400</v>
      </c>
      <c r="D180" s="119" t="s">
        <v>12</v>
      </c>
      <c r="E180" s="151">
        <f>SE!C23</f>
        <v>208400</v>
      </c>
      <c r="F180" s="119" t="s">
        <v>12</v>
      </c>
    </row>
    <row r="181" spans="1:6" ht="15.75" customHeight="1">
      <c r="A181" s="164"/>
      <c r="B181" s="145"/>
      <c r="C181" s="142"/>
      <c r="D181" s="119"/>
      <c r="E181" s="142"/>
      <c r="F181" s="119"/>
    </row>
    <row r="182" spans="1:6" ht="15.75" customHeight="1">
      <c r="A182" s="80"/>
      <c r="B182" s="145" t="s">
        <v>154</v>
      </c>
      <c r="C182" s="165">
        <f>C178/C180*100</f>
        <v>0.9880038387715931</v>
      </c>
      <c r="D182" s="119" t="s">
        <v>12</v>
      </c>
      <c r="E182" s="165">
        <f>E178/E180*100</f>
        <v>1.9141074856046065</v>
      </c>
      <c r="F182" s="119" t="s">
        <v>12</v>
      </c>
    </row>
    <row r="183" spans="1:6" s="131" customFormat="1" ht="15.75" customHeight="1" thickBot="1">
      <c r="A183" s="166"/>
      <c r="B183" s="167"/>
      <c r="C183" s="168"/>
      <c r="D183" s="169"/>
      <c r="E183" s="168"/>
      <c r="F183" s="169"/>
    </row>
    <row r="184" spans="1:6" s="131" customFormat="1" ht="15.75" customHeight="1">
      <c r="A184" s="130"/>
      <c r="B184" s="170"/>
      <c r="C184" s="171"/>
      <c r="D184" s="172"/>
      <c r="E184" s="173"/>
      <c r="F184" s="172"/>
    </row>
    <row r="185" spans="1:6" s="131" customFormat="1" ht="15.75" customHeight="1">
      <c r="A185" s="130"/>
      <c r="B185" s="170"/>
      <c r="C185" s="171"/>
      <c r="D185" s="173"/>
      <c r="E185" s="173"/>
      <c r="F185" s="173"/>
    </row>
    <row r="186" spans="2:6" ht="15.75" customHeight="1">
      <c r="B186" s="74"/>
      <c r="C186" s="157"/>
      <c r="D186" s="157"/>
      <c r="E186" s="157"/>
      <c r="F186" s="157"/>
    </row>
    <row r="187" spans="1:6" s="68" customFormat="1" ht="15.75" customHeight="1">
      <c r="A187" s="174" t="s">
        <v>155</v>
      </c>
      <c r="C187" s="175"/>
      <c r="D187" s="175"/>
      <c r="E187" s="175"/>
      <c r="F187" s="175"/>
    </row>
    <row r="188" spans="2:6" ht="15.75" customHeight="1">
      <c r="B188" s="74"/>
      <c r="C188" s="157"/>
      <c r="D188" s="157"/>
      <c r="E188" s="157"/>
      <c r="F188" s="157"/>
    </row>
    <row r="189" spans="1:6" s="68" customFormat="1" ht="15.75" customHeight="1">
      <c r="A189" s="176" t="s">
        <v>156</v>
      </c>
      <c r="C189" s="177"/>
      <c r="D189" s="177"/>
      <c r="E189" s="177"/>
      <c r="F189" s="177"/>
    </row>
    <row r="190" spans="2:6" ht="15.75" customHeight="1">
      <c r="B190" s="74"/>
      <c r="C190" s="157"/>
      <c r="D190" s="157"/>
      <c r="E190" s="157"/>
      <c r="F190" s="157"/>
    </row>
    <row r="191" spans="2:6" ht="15.75" customHeight="1">
      <c r="B191" s="74"/>
      <c r="C191" s="74"/>
      <c r="D191" s="74"/>
      <c r="E191" s="74"/>
      <c r="F191" s="74"/>
    </row>
    <row r="192" spans="1:6" s="68" customFormat="1" ht="15.75" customHeight="1">
      <c r="A192" s="176" t="s">
        <v>157</v>
      </c>
      <c r="C192" s="176"/>
      <c r="D192" s="176"/>
      <c r="E192" s="176"/>
      <c r="F192" s="176"/>
    </row>
    <row r="193" spans="2:6" ht="15.75" customHeight="1">
      <c r="B193" s="74"/>
      <c r="C193" s="74"/>
      <c r="D193" s="74"/>
      <c r="E193" s="74"/>
      <c r="F193" s="74"/>
    </row>
    <row r="194" spans="1:6" s="68" customFormat="1" ht="15.75" customHeight="1">
      <c r="A194" s="178"/>
      <c r="B194" s="68" t="s">
        <v>158</v>
      </c>
      <c r="C194" s="4"/>
      <c r="D194" s="4"/>
      <c r="E194" s="4"/>
      <c r="F194" s="4"/>
    </row>
    <row r="195" spans="1:6" s="68" customFormat="1" ht="15.75" customHeight="1">
      <c r="A195" s="178"/>
      <c r="B195" s="179"/>
      <c r="C195" s="4"/>
      <c r="D195" s="4"/>
      <c r="E195" s="4"/>
      <c r="F195" s="4"/>
    </row>
    <row r="196" spans="1:6" s="68" customFormat="1" ht="15.75" customHeight="1">
      <c r="A196" s="180"/>
      <c r="C196" s="4"/>
      <c r="D196" s="4"/>
      <c r="E196" s="4"/>
      <c r="F196" s="4"/>
    </row>
    <row r="197" spans="2:6" ht="15">
      <c r="B197" s="74"/>
      <c r="C197" s="74"/>
      <c r="D197" s="74"/>
      <c r="E197" s="74"/>
      <c r="F197" s="74"/>
    </row>
    <row r="198" spans="2:6" ht="15">
      <c r="B198" s="74"/>
      <c r="C198" s="74"/>
      <c r="D198" s="74"/>
      <c r="E198" s="74"/>
      <c r="F198" s="74"/>
    </row>
    <row r="199" spans="1:6" ht="14.25">
      <c r="A199" s="181"/>
      <c r="B199" s="74"/>
      <c r="C199" s="74"/>
      <c r="D199" s="74"/>
      <c r="E199" s="74"/>
      <c r="F199" s="74"/>
    </row>
    <row r="200" spans="2:6" ht="15">
      <c r="B200" s="74"/>
      <c r="C200" s="74"/>
      <c r="D200" s="74"/>
      <c r="E200" s="74"/>
      <c r="F200" s="74"/>
    </row>
    <row r="201" spans="2:6" ht="15">
      <c r="B201" s="74"/>
      <c r="C201" s="74"/>
      <c r="D201" s="74"/>
      <c r="E201" s="74"/>
      <c r="F201" s="74"/>
    </row>
    <row r="202" spans="1:6" ht="14.25">
      <c r="A202" s="182"/>
      <c r="B202" s="74"/>
      <c r="C202" s="74"/>
      <c r="D202" s="74"/>
      <c r="E202" s="74"/>
      <c r="F202" s="74"/>
    </row>
    <row r="203" spans="1:6" ht="15">
      <c r="A203" s="130"/>
      <c r="B203" s="74"/>
      <c r="C203" s="74"/>
      <c r="D203" s="74"/>
      <c r="E203" s="74"/>
      <c r="F203" s="74"/>
    </row>
    <row r="204" spans="1:6" ht="15">
      <c r="A204" s="130"/>
      <c r="B204" s="74"/>
      <c r="C204" s="74"/>
      <c r="D204" s="74"/>
      <c r="E204" s="74"/>
      <c r="F204" s="74"/>
    </row>
    <row r="205" spans="1:6" ht="14.25">
      <c r="A205" s="182"/>
      <c r="B205" s="74"/>
      <c r="C205" s="74"/>
      <c r="D205" s="74"/>
      <c r="E205" s="74"/>
      <c r="F205" s="74"/>
    </row>
    <row r="206" spans="1:6" ht="15">
      <c r="A206" s="130"/>
      <c r="B206" s="74"/>
      <c r="C206" s="74"/>
      <c r="D206" s="74"/>
      <c r="E206" s="74"/>
      <c r="F206" s="74"/>
    </row>
    <row r="207" spans="1:6" ht="14.25">
      <c r="A207" s="182"/>
      <c r="B207" s="74"/>
      <c r="C207" s="74"/>
      <c r="D207" s="74"/>
      <c r="E207" s="74"/>
      <c r="F207" s="74"/>
    </row>
    <row r="208" spans="1:6" ht="15">
      <c r="A208" s="130"/>
      <c r="B208" s="74"/>
      <c r="C208" s="74"/>
      <c r="D208" s="74"/>
      <c r="E208" s="74"/>
      <c r="F208" s="74"/>
    </row>
    <row r="209" spans="1:6" ht="14.25">
      <c r="A209" s="182"/>
      <c r="B209" s="74"/>
      <c r="C209" s="74"/>
      <c r="D209" s="74"/>
      <c r="E209" s="74"/>
      <c r="F209" s="74"/>
    </row>
    <row r="210" spans="1:6" ht="15">
      <c r="A210" s="130"/>
      <c r="B210" s="74"/>
      <c r="C210" s="74"/>
      <c r="D210" s="74"/>
      <c r="E210" s="74"/>
      <c r="F210" s="74"/>
    </row>
    <row r="211" spans="1:6" ht="14.25">
      <c r="A211" s="182"/>
      <c r="B211" s="74"/>
      <c r="C211" s="74"/>
      <c r="D211" s="74"/>
      <c r="E211" s="74"/>
      <c r="F211" s="74"/>
    </row>
    <row r="212" spans="1:6" ht="15">
      <c r="A212" s="130"/>
      <c r="B212" s="74"/>
      <c r="C212" s="74"/>
      <c r="D212" s="74"/>
      <c r="E212" s="74"/>
      <c r="F212" s="74"/>
    </row>
    <row r="213" spans="2:6" ht="15">
      <c r="B213" s="74"/>
      <c r="C213" s="74"/>
      <c r="D213" s="74"/>
      <c r="E213" s="74"/>
      <c r="F213" s="74"/>
    </row>
  </sheetData>
  <sheetProtection password="C5BD" sheet="1" objects="1" scenarios="1" selectLockedCells="1" selectUnlockedCells="1"/>
  <mergeCells count="85">
    <mergeCell ref="B129:F129"/>
    <mergeCell ref="B131:F131"/>
    <mergeCell ref="B133:F133"/>
    <mergeCell ref="B12:F12"/>
    <mergeCell ref="B128:F128"/>
    <mergeCell ref="E42:F42"/>
    <mergeCell ref="C43:D43"/>
    <mergeCell ref="E43:F43"/>
    <mergeCell ref="B102:E102"/>
    <mergeCell ref="B101:F101"/>
    <mergeCell ref="A174:A175"/>
    <mergeCell ref="E174:F174"/>
    <mergeCell ref="E175:F175"/>
    <mergeCell ref="C174:D174"/>
    <mergeCell ref="B173:B176"/>
    <mergeCell ref="E173:F173"/>
    <mergeCell ref="C173:D173"/>
    <mergeCell ref="C175:D175"/>
    <mergeCell ref="B168:F168"/>
    <mergeCell ref="B138:F138"/>
    <mergeCell ref="B137:F137"/>
    <mergeCell ref="B105:F105"/>
    <mergeCell ref="B116:F116"/>
    <mergeCell ref="B117:F117"/>
    <mergeCell ref="B156:E156"/>
    <mergeCell ref="B160:F160"/>
    <mergeCell ref="B164:F164"/>
    <mergeCell ref="B140:B141"/>
    <mergeCell ref="B10:F10"/>
    <mergeCell ref="B19:F19"/>
    <mergeCell ref="B28:F28"/>
    <mergeCell ref="B27:F27"/>
    <mergeCell ref="B24:F24"/>
    <mergeCell ref="B23:F23"/>
    <mergeCell ref="B11:F11"/>
    <mergeCell ref="B94:F94"/>
    <mergeCell ref="C109:D109"/>
    <mergeCell ref="C108:D108"/>
    <mergeCell ref="B107:B111"/>
    <mergeCell ref="E109:F109"/>
    <mergeCell ref="E108:F108"/>
    <mergeCell ref="E107:F107"/>
    <mergeCell ref="C107:D107"/>
    <mergeCell ref="B97:F97"/>
    <mergeCell ref="B98:F98"/>
    <mergeCell ref="B121:F121"/>
    <mergeCell ref="B120:F120"/>
    <mergeCell ref="B119:F119"/>
    <mergeCell ref="B125:F125"/>
    <mergeCell ref="B124:F124"/>
    <mergeCell ref="B123:F123"/>
    <mergeCell ref="B51:F51"/>
    <mergeCell ref="B60:F60"/>
    <mergeCell ref="B35:F35"/>
    <mergeCell ref="B70:F70"/>
    <mergeCell ref="B68:F68"/>
    <mergeCell ref="B65:F65"/>
    <mergeCell ref="B64:F64"/>
    <mergeCell ref="B42:B45"/>
    <mergeCell ref="C42:D42"/>
    <mergeCell ref="B69:F69"/>
    <mergeCell ref="A1:F4"/>
    <mergeCell ref="B39:F39"/>
    <mergeCell ref="B40:F40"/>
    <mergeCell ref="B20:F20"/>
    <mergeCell ref="B15:F15"/>
    <mergeCell ref="B9:F9"/>
    <mergeCell ref="B16:F16"/>
    <mergeCell ref="B36:F36"/>
    <mergeCell ref="B31:F31"/>
    <mergeCell ref="B32:F32"/>
    <mergeCell ref="B52:F52"/>
    <mergeCell ref="B86:F86"/>
    <mergeCell ref="B82:F82"/>
    <mergeCell ref="B61:F61"/>
    <mergeCell ref="B56:F56"/>
    <mergeCell ref="B55:F55"/>
    <mergeCell ref="B83:F83"/>
    <mergeCell ref="E71:F71"/>
    <mergeCell ref="C72:D72"/>
    <mergeCell ref="E72:F72"/>
    <mergeCell ref="C71:D71"/>
    <mergeCell ref="B88:B90"/>
    <mergeCell ref="C88:D88"/>
    <mergeCell ref="B71:B74"/>
  </mergeCells>
  <printOptions/>
  <pageMargins left="0.75" right="0.5" top="0.5" bottom="0.5" header="0.25" footer="0.25"/>
  <pageSetup fitToHeight="99" horizontalDpi="600" verticalDpi="600" orientation="portrait" paperSize="9" scale="77" r:id="rId2"/>
  <headerFooter alignWithMargins="0">
    <oddFooter>&amp;L&amp;F&amp;C&amp;A - Pg &amp;P/&amp;N&amp;RDate: &amp;D</oddFooter>
  </headerFooter>
  <rowBreaks count="4" manualBreakCount="4">
    <brk id="54" max="255" man="1"/>
    <brk id="104" max="255" man="1"/>
    <brk id="136" max="255" man="1"/>
    <brk id="170" max="255" man="1"/>
  </rowBreaks>
  <colBreaks count="1" manualBreakCount="1">
    <brk id="12" max="65535" man="1"/>
  </colBreaks>
  <drawing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G26"/>
  <sheetViews>
    <sheetView workbookViewId="0" topLeftCell="A1">
      <selection activeCell="A22" sqref="A22"/>
    </sheetView>
  </sheetViews>
  <sheetFormatPr defaultColWidth="9.140625" defaultRowHeight="12.75"/>
  <cols>
    <col min="1" max="1" width="1.7109375" style="1" customWidth="1"/>
    <col min="2" max="2" width="33.7109375" style="1" customWidth="1"/>
    <col min="3" max="3" width="14.28125" style="1" bestFit="1" customWidth="1"/>
    <col min="4" max="4" width="13.57421875" style="1" customWidth="1"/>
    <col min="5" max="6" width="14.57421875" style="1" customWidth="1"/>
    <col min="7" max="7" width="13.00390625" style="1" customWidth="1"/>
    <col min="8" max="16384" width="9.140625" style="1" customWidth="1"/>
  </cols>
  <sheetData>
    <row r="1" spans="1:7" ht="15">
      <c r="A1" s="237"/>
      <c r="B1" s="237"/>
      <c r="C1" s="237"/>
      <c r="D1" s="237"/>
      <c r="E1" s="237"/>
      <c r="F1" s="237"/>
      <c r="G1" s="237"/>
    </row>
    <row r="2" spans="1:7" ht="15">
      <c r="A2" s="237"/>
      <c r="B2" s="237"/>
      <c r="C2" s="237"/>
      <c r="D2" s="237"/>
      <c r="E2" s="237"/>
      <c r="F2" s="237"/>
      <c r="G2" s="237"/>
    </row>
    <row r="3" spans="1:7" ht="15">
      <c r="A3" s="237"/>
      <c r="B3" s="237"/>
      <c r="C3" s="237"/>
      <c r="D3" s="237"/>
      <c r="E3" s="237"/>
      <c r="F3" s="237"/>
      <c r="G3" s="237"/>
    </row>
    <row r="4" spans="1:7" ht="15">
      <c r="A4" s="237"/>
      <c r="B4" s="237"/>
      <c r="C4" s="237"/>
      <c r="D4" s="237"/>
      <c r="E4" s="237"/>
      <c r="F4" s="237"/>
      <c r="G4" s="237"/>
    </row>
    <row r="5" spans="1:7" ht="20.25">
      <c r="A5" s="239" t="s">
        <v>191</v>
      </c>
      <c r="B5" s="239"/>
      <c r="C5" s="239"/>
      <c r="D5" s="239"/>
      <c r="E5" s="239"/>
      <c r="F5" s="239"/>
      <c r="G5" s="239"/>
    </row>
    <row r="6" spans="1:7" ht="16.5" customHeight="1">
      <c r="A6" s="302" t="s">
        <v>159</v>
      </c>
      <c r="B6" s="302"/>
      <c r="C6" s="302"/>
      <c r="D6" s="302"/>
      <c r="E6" s="302"/>
      <c r="F6" s="302"/>
      <c r="G6" s="302"/>
    </row>
    <row r="7" spans="1:7" ht="16.5" customHeight="1">
      <c r="A7" s="310" t="str">
        <f>'BS'!$A$7</f>
        <v>for the third financial quarter ended 31 March 2005</v>
      </c>
      <c r="B7" s="310"/>
      <c r="C7" s="310"/>
      <c r="D7" s="310"/>
      <c r="E7" s="310"/>
      <c r="F7" s="310"/>
      <c r="G7" s="310"/>
    </row>
    <row r="8" spans="1:7" ht="15.75" thickBot="1">
      <c r="A8" s="237"/>
      <c r="B8" s="237"/>
      <c r="C8" s="237"/>
      <c r="D8" s="237"/>
      <c r="E8" s="237"/>
      <c r="F8" s="237"/>
      <c r="G8" s="237"/>
    </row>
    <row r="9" spans="1:7" s="4" customFormat="1" ht="15" customHeight="1">
      <c r="A9" s="303"/>
      <c r="B9" s="304"/>
      <c r="C9" s="319" t="s">
        <v>160</v>
      </c>
      <c r="D9" s="320"/>
      <c r="E9" s="314" t="s">
        <v>161</v>
      </c>
      <c r="F9" s="311" t="s">
        <v>162</v>
      </c>
      <c r="G9" s="317" t="s">
        <v>134</v>
      </c>
    </row>
    <row r="10" spans="1:7" s="4" customFormat="1" ht="15.75">
      <c r="A10" s="305"/>
      <c r="B10" s="306"/>
      <c r="C10" s="321"/>
      <c r="D10" s="322"/>
      <c r="E10" s="315"/>
      <c r="F10" s="312"/>
      <c r="G10" s="318"/>
    </row>
    <row r="11" spans="1:7" s="4" customFormat="1" ht="16.5" thickBot="1">
      <c r="A11" s="305"/>
      <c r="B11" s="306"/>
      <c r="C11" s="323"/>
      <c r="D11" s="324"/>
      <c r="E11" s="316"/>
      <c r="F11" s="313"/>
      <c r="G11" s="318"/>
    </row>
    <row r="12" spans="1:7" s="4" customFormat="1" ht="15.75">
      <c r="A12" s="305"/>
      <c r="B12" s="307"/>
      <c r="C12" s="184" t="s">
        <v>163</v>
      </c>
      <c r="D12" s="185" t="s">
        <v>164</v>
      </c>
      <c r="E12" s="185" t="s">
        <v>165</v>
      </c>
      <c r="F12" s="186" t="s">
        <v>166</v>
      </c>
      <c r="G12" s="187"/>
    </row>
    <row r="13" spans="1:7" s="4" customFormat="1" ht="15.75">
      <c r="A13" s="305"/>
      <c r="B13" s="307"/>
      <c r="C13" s="184" t="s">
        <v>167</v>
      </c>
      <c r="D13" s="185" t="s">
        <v>168</v>
      </c>
      <c r="E13" s="185" t="s">
        <v>169</v>
      </c>
      <c r="F13" s="186" t="s">
        <v>170</v>
      </c>
      <c r="G13" s="186"/>
    </row>
    <row r="14" spans="1:7" s="4" customFormat="1" ht="16.5" thickBot="1">
      <c r="A14" s="308"/>
      <c r="B14" s="309"/>
      <c r="C14" s="188" t="s">
        <v>171</v>
      </c>
      <c r="D14" s="14" t="s">
        <v>10</v>
      </c>
      <c r="E14" s="14" t="s">
        <v>10</v>
      </c>
      <c r="F14" s="49" t="s">
        <v>10</v>
      </c>
      <c r="G14" s="49" t="s">
        <v>10</v>
      </c>
    </row>
    <row r="15" spans="1:7" s="4" customFormat="1" ht="32.25" customHeight="1">
      <c r="A15" s="300" t="s">
        <v>193</v>
      </c>
      <c r="B15" s="301"/>
      <c r="C15" s="26">
        <v>3432</v>
      </c>
      <c r="D15" s="189">
        <f>C15</f>
        <v>3432</v>
      </c>
      <c r="E15" s="189">
        <v>3667</v>
      </c>
      <c r="F15" s="190">
        <v>20018</v>
      </c>
      <c r="G15" s="190">
        <f>D15+E15+F15</f>
        <v>27117</v>
      </c>
    </row>
    <row r="16" spans="1:7" ht="15">
      <c r="A16" s="17"/>
      <c r="B16" s="191"/>
      <c r="C16" s="18"/>
      <c r="D16" s="192"/>
      <c r="E16" s="192"/>
      <c r="F16" s="59"/>
      <c r="G16" s="59"/>
    </row>
    <row r="17" spans="1:7" ht="30">
      <c r="A17" s="17"/>
      <c r="B17" s="193" t="s">
        <v>172</v>
      </c>
      <c r="C17" s="194">
        <v>17408</v>
      </c>
      <c r="D17" s="192">
        <f>C17</f>
        <v>17408</v>
      </c>
      <c r="E17" s="192">
        <f>-E15</f>
        <v>-3667</v>
      </c>
      <c r="F17" s="59">
        <f>-E17-D17</f>
        <v>-13741</v>
      </c>
      <c r="G17" s="59">
        <f>D17+E17+F17</f>
        <v>0</v>
      </c>
    </row>
    <row r="18" spans="1:7" ht="15">
      <c r="A18" s="17"/>
      <c r="B18" s="195"/>
      <c r="C18" s="18"/>
      <c r="D18" s="192"/>
      <c r="E18" s="192"/>
      <c r="F18" s="59"/>
      <c r="G18" s="59"/>
    </row>
    <row r="19" spans="1:7" ht="46.5" customHeight="1">
      <c r="A19" s="17"/>
      <c r="B19" s="193" t="s">
        <v>173</v>
      </c>
      <c r="C19" s="18">
        <f>(C15+C17)*9</f>
        <v>187560</v>
      </c>
      <c r="D19" s="192">
        <v>0</v>
      </c>
      <c r="E19" s="192"/>
      <c r="F19" s="59"/>
      <c r="G19" s="59"/>
    </row>
    <row r="20" spans="1:7" ht="15">
      <c r="A20" s="17"/>
      <c r="B20" s="191"/>
      <c r="C20" s="18"/>
      <c r="D20" s="192"/>
      <c r="E20" s="192"/>
      <c r="F20" s="59"/>
      <c r="G20" s="59"/>
    </row>
    <row r="21" spans="1:7" ht="15">
      <c r="A21" s="17"/>
      <c r="B21" s="191" t="s">
        <v>23</v>
      </c>
      <c r="C21" s="18"/>
      <c r="D21" s="192"/>
      <c r="E21" s="192"/>
      <c r="F21" s="59">
        <f>'IS'!E24</f>
        <v>3989</v>
      </c>
      <c r="G21" s="59">
        <f>D21+E21+F21</f>
        <v>3989</v>
      </c>
    </row>
    <row r="22" spans="1:7" ht="15">
      <c r="A22" s="17"/>
      <c r="B22" s="191"/>
      <c r="C22" s="18"/>
      <c r="D22" s="192"/>
      <c r="E22" s="192"/>
      <c r="F22" s="59"/>
      <c r="G22" s="59"/>
    </row>
    <row r="23" spans="1:7" s="4" customFormat="1" ht="32.25" customHeight="1" thickBot="1">
      <c r="A23" s="298" t="s">
        <v>194</v>
      </c>
      <c r="B23" s="299"/>
      <c r="C23" s="28">
        <f>SUM(C15:C22)</f>
        <v>208400</v>
      </c>
      <c r="D23" s="196">
        <f>SUM(D15:D22)</f>
        <v>20840</v>
      </c>
      <c r="E23" s="196">
        <f>SUM(E15:E22)</f>
        <v>0</v>
      </c>
      <c r="F23" s="197">
        <f>SUM(F15:F22)</f>
        <v>10266</v>
      </c>
      <c r="G23" s="197">
        <f>SUM(G15:G22)</f>
        <v>31106</v>
      </c>
    </row>
    <row r="24" spans="1:7" s="4" customFormat="1" ht="17.25" thickBot="1" thickTop="1">
      <c r="A24" s="198"/>
      <c r="B24" s="199"/>
      <c r="C24" s="200"/>
      <c r="D24" s="201">
        <f>D23-'BS'!B46</f>
        <v>0</v>
      </c>
      <c r="E24" s="202"/>
      <c r="F24" s="203">
        <f>F23-'BS'!B48</f>
        <v>0</v>
      </c>
      <c r="G24" s="204"/>
    </row>
    <row r="25" spans="1:7" s="4" customFormat="1" ht="15.75">
      <c r="A25" s="250"/>
      <c r="B25" s="250"/>
      <c r="C25" s="250"/>
      <c r="D25" s="250"/>
      <c r="E25" s="250"/>
      <c r="F25" s="250"/>
      <c r="G25" s="250"/>
    </row>
    <row r="26" spans="1:7" ht="32.25" customHeight="1">
      <c r="A26" s="232" t="s">
        <v>174</v>
      </c>
      <c r="B26" s="232"/>
      <c r="C26" s="232"/>
      <c r="D26" s="232"/>
      <c r="E26" s="232"/>
      <c r="F26" s="232"/>
      <c r="G26" s="232"/>
    </row>
  </sheetData>
  <sheetProtection password="C5BD" sheet="1" objects="1" scenarios="1" selectLockedCells="1" selectUnlockedCells="1"/>
  <mergeCells count="14">
    <mergeCell ref="A1:G4"/>
    <mergeCell ref="A5:G5"/>
    <mergeCell ref="A6:G6"/>
    <mergeCell ref="A9:B14"/>
    <mergeCell ref="A7:G7"/>
    <mergeCell ref="A8:G8"/>
    <mergeCell ref="F9:F11"/>
    <mergeCell ref="E9:E11"/>
    <mergeCell ref="G9:G11"/>
    <mergeCell ref="C9:D11"/>
    <mergeCell ref="A26:G26"/>
    <mergeCell ref="A23:B23"/>
    <mergeCell ref="A25:G25"/>
    <mergeCell ref="A15:B15"/>
  </mergeCells>
  <printOptions horizontalCentered="1"/>
  <pageMargins left="0.75" right="0.5" top="0.75" bottom="0.5" header="0.25" footer="0.25"/>
  <pageSetup fitToHeight="1" fitToWidth="1" horizontalDpi="600" verticalDpi="600" orientation="portrait" paperSize="9" scale="86" r:id="rId2"/>
  <headerFooter alignWithMargins="0">
    <oddFooter>&amp;L&amp;F&amp;C&amp;A - Pg &amp;P/&amp;N&amp;RDate: &amp;D</oddFooter>
  </headerFooter>
  <drawing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1:L45"/>
  <sheetViews>
    <sheetView workbookViewId="0" topLeftCell="A4">
      <selection activeCell="A46" sqref="A46"/>
    </sheetView>
  </sheetViews>
  <sheetFormatPr defaultColWidth="9.140625" defaultRowHeight="12.75"/>
  <cols>
    <col min="1" max="1" width="69.57421875" style="1" customWidth="1"/>
    <col min="2" max="2" width="9.00390625" style="1" customWidth="1"/>
    <col min="3" max="3" width="14.7109375" style="1" customWidth="1"/>
    <col min="4" max="4" width="1.7109375" style="1" customWidth="1"/>
    <col min="5" max="5" width="12.7109375" style="1" customWidth="1"/>
    <col min="6" max="16384" width="9.140625" style="1" customWidth="1"/>
  </cols>
  <sheetData>
    <row r="1" spans="1:5" ht="15">
      <c r="A1" s="237"/>
      <c r="B1" s="237"/>
      <c r="C1" s="237"/>
      <c r="D1" s="237"/>
      <c r="E1" s="237"/>
    </row>
    <row r="2" spans="1:5" ht="15">
      <c r="A2" s="237"/>
      <c r="B2" s="237"/>
      <c r="C2" s="237"/>
      <c r="D2" s="237"/>
      <c r="E2" s="237"/>
    </row>
    <row r="3" spans="1:5" ht="15">
      <c r="A3" s="237"/>
      <c r="B3" s="237"/>
      <c r="C3" s="237"/>
      <c r="D3" s="237"/>
      <c r="E3" s="237"/>
    </row>
    <row r="4" spans="1:5" ht="15">
      <c r="A4" s="237"/>
      <c r="B4" s="237"/>
      <c r="C4" s="237"/>
      <c r="D4" s="237"/>
      <c r="E4" s="237"/>
    </row>
    <row r="5" spans="1:12" ht="20.25">
      <c r="A5" s="239" t="s">
        <v>191</v>
      </c>
      <c r="B5" s="239"/>
      <c r="C5" s="239"/>
      <c r="D5" s="239"/>
      <c r="E5" s="239"/>
      <c r="F5" s="205"/>
      <c r="G5" s="205"/>
      <c r="H5" s="205"/>
      <c r="I5" s="205"/>
      <c r="J5" s="205"/>
      <c r="K5" s="205"/>
      <c r="L5" s="205"/>
    </row>
    <row r="6" spans="1:6" ht="16.5" customHeight="1">
      <c r="A6" s="226" t="s">
        <v>175</v>
      </c>
      <c r="B6" s="226"/>
      <c r="C6" s="226"/>
      <c r="D6" s="226"/>
      <c r="E6" s="226"/>
      <c r="F6" s="174"/>
    </row>
    <row r="7" spans="1:6" ht="16.5" customHeight="1">
      <c r="A7" s="239" t="str">
        <f>'BS'!$A$7</f>
        <v>for the third financial quarter ended 31 March 2005</v>
      </c>
      <c r="B7" s="239"/>
      <c r="C7" s="239"/>
      <c r="D7" s="239"/>
      <c r="E7" s="239"/>
      <c r="F7" s="206"/>
    </row>
    <row r="8" spans="1:5" ht="16.5" thickBot="1">
      <c r="A8" s="334"/>
      <c r="B8" s="334"/>
      <c r="C8" s="334"/>
      <c r="D8" s="334"/>
      <c r="E8" s="334"/>
    </row>
    <row r="9" spans="1:6" ht="15.75" customHeight="1">
      <c r="A9" s="347"/>
      <c r="B9" s="339" t="s">
        <v>176</v>
      </c>
      <c r="C9" s="340"/>
      <c r="D9" s="340"/>
      <c r="E9" s="341"/>
      <c r="F9" s="17"/>
    </row>
    <row r="10" spans="1:6" ht="15.75" customHeight="1">
      <c r="A10" s="348"/>
      <c r="B10" s="242" t="s">
        <v>5</v>
      </c>
      <c r="C10" s="338"/>
      <c r="D10" s="338"/>
      <c r="E10" s="230"/>
      <c r="F10" s="17"/>
    </row>
    <row r="11" spans="1:6" ht="15.75" thickBot="1">
      <c r="A11" s="348"/>
      <c r="B11" s="335" t="str">
        <f>'IS'!C11</f>
        <v>ended 31 March</v>
      </c>
      <c r="C11" s="336"/>
      <c r="D11" s="336"/>
      <c r="E11" s="337"/>
      <c r="F11" s="17"/>
    </row>
    <row r="12" spans="1:5" ht="15.75">
      <c r="A12" s="348"/>
      <c r="B12" s="207"/>
      <c r="C12" s="208" t="s">
        <v>9</v>
      </c>
      <c r="D12" s="330" t="s">
        <v>8</v>
      </c>
      <c r="E12" s="331"/>
    </row>
    <row r="13" spans="1:5" ht="16.5" thickBot="1">
      <c r="A13" s="349"/>
      <c r="B13" s="209" t="s">
        <v>177</v>
      </c>
      <c r="C13" s="49" t="s">
        <v>10</v>
      </c>
      <c r="D13" s="228" t="s">
        <v>10</v>
      </c>
      <c r="E13" s="329"/>
    </row>
    <row r="14" spans="1:5" ht="15">
      <c r="A14" s="17" t="s">
        <v>178</v>
      </c>
      <c r="B14" s="45"/>
      <c r="C14" s="210">
        <f>ROUND('[1]Grp-CF'!M38/1000,0)</f>
        <v>-885</v>
      </c>
      <c r="D14" s="332" t="s">
        <v>12</v>
      </c>
      <c r="E14" s="333"/>
    </row>
    <row r="15" spans="1:5" ht="15.75">
      <c r="A15" s="17"/>
      <c r="B15" s="45"/>
      <c r="C15" s="211"/>
      <c r="D15" s="305"/>
      <c r="E15" s="306"/>
    </row>
    <row r="16" spans="1:5" ht="15">
      <c r="A16" s="17" t="s">
        <v>179</v>
      </c>
      <c r="B16" s="45"/>
      <c r="C16" s="211">
        <f>ROUND('[1]Grp-CF'!M50/1000,0)</f>
        <v>-10017</v>
      </c>
      <c r="D16" s="327" t="s">
        <v>12</v>
      </c>
      <c r="E16" s="328"/>
    </row>
    <row r="17" spans="1:5" ht="15.75">
      <c r="A17" s="17"/>
      <c r="B17" s="45"/>
      <c r="C17" s="211"/>
      <c r="D17" s="305"/>
      <c r="E17" s="306"/>
    </row>
    <row r="18" spans="1:5" ht="15">
      <c r="A18" s="17" t="s">
        <v>180</v>
      </c>
      <c r="B18" s="45"/>
      <c r="C18" s="211">
        <f>ROUNDDOWN('[1]Grp-CF'!M63/1000,0)</f>
        <v>5377</v>
      </c>
      <c r="D18" s="327" t="s">
        <v>12</v>
      </c>
      <c r="E18" s="328"/>
    </row>
    <row r="19" spans="1:5" ht="15.75">
      <c r="A19" s="17"/>
      <c r="B19" s="45"/>
      <c r="C19" s="212"/>
      <c r="D19" s="345"/>
      <c r="E19" s="346"/>
    </row>
    <row r="20" spans="1:5" ht="15">
      <c r="A20" s="17" t="s">
        <v>181</v>
      </c>
      <c r="B20" s="45"/>
      <c r="C20" s="211">
        <f>C14+C16+C18</f>
        <v>-5525</v>
      </c>
      <c r="D20" s="327" t="s">
        <v>16</v>
      </c>
      <c r="E20" s="328"/>
    </row>
    <row r="21" spans="1:5" ht="15.75">
      <c r="A21" s="17"/>
      <c r="B21" s="45"/>
      <c r="C21" s="211"/>
      <c r="D21" s="305"/>
      <c r="E21" s="306"/>
    </row>
    <row r="22" spans="1:5" ht="15">
      <c r="A22" s="17" t="s">
        <v>182</v>
      </c>
      <c r="B22" s="45"/>
      <c r="C22" s="211">
        <f>ROUND('[1]Grp-CF'!M68/1000,0)</f>
        <v>40</v>
      </c>
      <c r="D22" s="252" t="s">
        <v>12</v>
      </c>
      <c r="E22" s="344"/>
    </row>
    <row r="23" spans="1:5" ht="15.75">
      <c r="A23" s="17"/>
      <c r="B23" s="45"/>
      <c r="C23" s="211"/>
      <c r="D23" s="305"/>
      <c r="E23" s="306"/>
    </row>
    <row r="24" spans="1:5" ht="15.75" thickBot="1">
      <c r="A24" s="17" t="s">
        <v>183</v>
      </c>
      <c r="B24" s="45" t="s">
        <v>184</v>
      </c>
      <c r="C24" s="213">
        <f>C20+C22</f>
        <v>-5485</v>
      </c>
      <c r="D24" s="342" t="s">
        <v>12</v>
      </c>
      <c r="E24" s="343"/>
    </row>
    <row r="25" spans="1:5" ht="17.25" thickBot="1" thickTop="1">
      <c r="A25" s="60"/>
      <c r="B25" s="48"/>
      <c r="C25" s="214">
        <f>C24-'BS'!B23+'BS'!B32</f>
        <v>0</v>
      </c>
      <c r="D25" s="325"/>
      <c r="E25" s="326"/>
    </row>
    <row r="26" spans="1:5" ht="15.75">
      <c r="A26" s="215"/>
      <c r="B26" s="183"/>
      <c r="C26" s="216"/>
      <c r="D26" s="217"/>
      <c r="E26" s="217"/>
    </row>
    <row r="27" spans="1:5" ht="15.75">
      <c r="A27" s="215" t="s">
        <v>185</v>
      </c>
      <c r="B27" s="183"/>
      <c r="C27" s="216"/>
      <c r="D27" s="217"/>
      <c r="E27" s="217"/>
    </row>
    <row r="28" spans="1:5" ht="15">
      <c r="A28" s="191" t="s">
        <v>186</v>
      </c>
      <c r="B28" s="218"/>
      <c r="C28" s="216"/>
      <c r="D28" s="217"/>
      <c r="E28" s="217"/>
    </row>
    <row r="29" spans="1:5" ht="15.75">
      <c r="A29" s="191" t="s">
        <v>187</v>
      </c>
      <c r="B29" s="218"/>
      <c r="C29" s="219" t="s">
        <v>10</v>
      </c>
      <c r="D29" s="217"/>
      <c r="E29" s="217"/>
    </row>
    <row r="30" spans="1:5" ht="15">
      <c r="A30" s="191" t="s">
        <v>188</v>
      </c>
      <c r="B30" s="218"/>
      <c r="C30" s="220">
        <f>'BS'!B23</f>
        <v>501</v>
      </c>
      <c r="D30" s="217"/>
      <c r="E30" s="217"/>
    </row>
    <row r="31" spans="1:5" ht="15">
      <c r="A31" s="191" t="s">
        <v>189</v>
      </c>
      <c r="B31" s="218"/>
      <c r="C31" s="216">
        <f>-'BS'!B32</f>
        <v>-5986</v>
      </c>
      <c r="D31" s="217"/>
      <c r="E31" s="217"/>
    </row>
    <row r="32" spans="1:5" ht="15.75" thickBot="1">
      <c r="A32" s="191"/>
      <c r="B32" s="218"/>
      <c r="C32" s="221">
        <f>SUM(C30:C31)</f>
        <v>-5485</v>
      </c>
      <c r="D32" s="217"/>
      <c r="E32" s="217"/>
    </row>
    <row r="33" spans="1:5" ht="15.75" thickTop="1">
      <c r="A33" s="237"/>
      <c r="B33" s="237"/>
      <c r="C33" s="237"/>
      <c r="D33" s="237"/>
      <c r="E33" s="237"/>
    </row>
    <row r="34" spans="1:9" ht="32.25" customHeight="1">
      <c r="A34" s="232" t="s">
        <v>190</v>
      </c>
      <c r="B34" s="232"/>
      <c r="C34" s="232"/>
      <c r="D34" s="232"/>
      <c r="E34" s="232"/>
      <c r="F34" s="222"/>
      <c r="G34" s="222"/>
      <c r="H34" s="222"/>
      <c r="I34" s="222"/>
    </row>
    <row r="35" spans="3:5" ht="15">
      <c r="C35" s="22"/>
      <c r="D35" s="22"/>
      <c r="E35" s="22"/>
    </row>
    <row r="36" spans="3:5" ht="15">
      <c r="C36" s="22"/>
      <c r="D36" s="22"/>
      <c r="E36" s="22"/>
    </row>
    <row r="37" spans="3:5" ht="15">
      <c r="C37" s="22"/>
      <c r="D37" s="22"/>
      <c r="E37" s="22"/>
    </row>
    <row r="38" spans="3:5" ht="15">
      <c r="C38" s="22"/>
      <c r="D38" s="22"/>
      <c r="E38" s="22"/>
    </row>
    <row r="39" spans="3:5" ht="15">
      <c r="C39" s="22"/>
      <c r="D39" s="22"/>
      <c r="E39" s="22"/>
    </row>
    <row r="40" spans="3:5" ht="15">
      <c r="C40" s="22"/>
      <c r="D40" s="22"/>
      <c r="E40" s="22"/>
    </row>
    <row r="41" spans="3:5" ht="15">
      <c r="C41" s="22"/>
      <c r="D41" s="22"/>
      <c r="E41" s="22"/>
    </row>
    <row r="42" spans="3:5" ht="15">
      <c r="C42" s="22"/>
      <c r="D42" s="22"/>
      <c r="E42" s="22"/>
    </row>
    <row r="43" spans="3:5" ht="15">
      <c r="C43" s="22"/>
      <c r="D43" s="22"/>
      <c r="E43" s="22"/>
    </row>
    <row r="44" spans="3:5" ht="15">
      <c r="C44" s="22"/>
      <c r="D44" s="22"/>
      <c r="E44" s="22"/>
    </row>
    <row r="45" spans="3:5" ht="15">
      <c r="C45" s="22"/>
      <c r="D45" s="22"/>
      <c r="E45" s="22"/>
    </row>
  </sheetData>
  <sheetProtection password="C5BD" sheet="1" objects="1" scenarios="1" selectLockedCells="1" selectUnlockedCells="1"/>
  <mergeCells count="25">
    <mergeCell ref="A1:E4"/>
    <mergeCell ref="D24:E24"/>
    <mergeCell ref="D23:E23"/>
    <mergeCell ref="D22:E22"/>
    <mergeCell ref="D21:E21"/>
    <mergeCell ref="D20:E20"/>
    <mergeCell ref="D19:E19"/>
    <mergeCell ref="D18:E18"/>
    <mergeCell ref="A9:A13"/>
    <mergeCell ref="A5:E5"/>
    <mergeCell ref="A6:E6"/>
    <mergeCell ref="D13:E13"/>
    <mergeCell ref="D12:E12"/>
    <mergeCell ref="D15:E15"/>
    <mergeCell ref="D14:E14"/>
    <mergeCell ref="A8:E8"/>
    <mergeCell ref="B11:E11"/>
    <mergeCell ref="B10:E10"/>
    <mergeCell ref="B9:E9"/>
    <mergeCell ref="D25:E25"/>
    <mergeCell ref="A7:E7"/>
    <mergeCell ref="A33:E33"/>
    <mergeCell ref="A34:E34"/>
    <mergeCell ref="D17:E17"/>
    <mergeCell ref="D16:E16"/>
  </mergeCells>
  <printOptions horizontalCentered="1"/>
  <pageMargins left="0.75" right="0.5" top="0.75" bottom="0.5" header="0.25" footer="0.25"/>
  <pageSetup fitToHeight="1" fitToWidth="1" horizontalDpi="600" verticalDpi="600" orientation="portrait" paperSize="9" scale="84" r:id="rId2"/>
  <headerFooter alignWithMargins="0">
    <oddFooter>&amp;L&amp;F&amp;C&amp;A - Pg &amp;P/&amp;N&amp;RDate: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Carotech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pc15</dc:creator>
  <cp:keywords/>
  <dc:description/>
  <cp:lastModifiedBy>Shin Yi</cp:lastModifiedBy>
  <cp:lastPrinted>2005-05-27T06:22:13Z</cp:lastPrinted>
  <dcterms:created xsi:type="dcterms:W3CDTF">2005-05-27T05:30:32Z</dcterms:created>
  <dcterms:modified xsi:type="dcterms:W3CDTF">2005-05-27T09:47:14Z</dcterms:modified>
  <cp:category/>
  <cp:version/>
  <cp:contentType/>
  <cp:contentStatus/>
</cp:coreProperties>
</file>